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9440" windowHeight="9720" activeTab="3"/>
  </bookViews>
  <sheets>
    <sheet name="Eco-Report-diff " sheetId="1" r:id="rId1"/>
    <sheet name="portpolio" sheetId="2" r:id="rId2"/>
    <sheet name="Exp-Func." sheetId="3" r:id="rId3"/>
    <sheet name="Local-Report" sheetId="5" r:id="rId4"/>
  </sheets>
  <externalReferences>
    <externalReference r:id="rId5"/>
    <externalReference r:id="rId6"/>
  </externalReferences>
  <definedNames>
    <definedName name="_GDP2000" localSheetId="3">[1]Sheet1!$D$76</definedName>
    <definedName name="_GDP2002" localSheetId="3">[1]Sheet1!$F$76</definedName>
    <definedName name="_GDP2003" localSheetId="3">[1]Sheet1!$G$76</definedName>
    <definedName name="_GDP2004" localSheetId="3">[1]Sheet1!$H$76</definedName>
    <definedName name="GD" localSheetId="3">[1]Sheet1!$F$76</definedName>
    <definedName name="_xlnm.Print_Area" localSheetId="0">'Eco-Report-diff '!$A$1:$AS$201</definedName>
    <definedName name="_xlnm.Print_Area" localSheetId="2">'Exp-Func.'!$D$2:$W$50</definedName>
    <definedName name="_xlnm.Print_Area" localSheetId="3">'Local-Report'!$A$1:$AD$39</definedName>
    <definedName name="_xlnm.Print_Area" localSheetId="1">portpolio!$A$2:$G$79</definedName>
    <definedName name="_xlnm.Print_Titles" localSheetId="0">'Eco-Report-diff '!$A:$M</definedName>
    <definedName name="_xlnm.Print_Titles" localSheetId="1">portpolio!$5:$5</definedName>
  </definedNames>
  <calcPr calcId="145621"/>
</workbook>
</file>

<file path=xl/calcChain.xml><?xml version="1.0" encoding="utf-8"?>
<calcChain xmlns="http://schemas.openxmlformats.org/spreadsheetml/2006/main">
  <c r="K35" i="5" l="1"/>
  <c r="K36" i="5" s="1"/>
  <c r="AD32" i="5"/>
  <c r="AC32" i="5"/>
  <c r="AA32" i="5"/>
  <c r="X32" i="5"/>
  <c r="W32" i="5"/>
  <c r="Y32" i="5" s="1"/>
  <c r="T32" i="5"/>
  <c r="S32" i="5"/>
  <c r="U32" i="5" s="1"/>
  <c r="P32" i="5"/>
  <c r="O32" i="5"/>
  <c r="L32" i="5"/>
  <c r="K32" i="5"/>
  <c r="M32" i="5" s="1"/>
  <c r="H32" i="5"/>
  <c r="AG32" i="5" s="1"/>
  <c r="G32" i="5"/>
  <c r="AF32" i="5" s="1"/>
  <c r="D32" i="5"/>
  <c r="AJ32" i="5" s="1"/>
  <c r="C32" i="5"/>
  <c r="AD31" i="5"/>
  <c r="AC31" i="5"/>
  <c r="AA31" i="5"/>
  <c r="X31" i="5"/>
  <c r="W31" i="5"/>
  <c r="Y31" i="5" s="1"/>
  <c r="T31" i="5"/>
  <c r="S31" i="5"/>
  <c r="U31" i="5" s="1"/>
  <c r="P31" i="5"/>
  <c r="O31" i="5"/>
  <c r="Q31" i="5" s="1"/>
  <c r="L31" i="5"/>
  <c r="K31" i="5"/>
  <c r="M31" i="5" s="1"/>
  <c r="H31" i="5"/>
  <c r="AG31" i="5" s="1"/>
  <c r="G31" i="5"/>
  <c r="AF31" i="5" s="1"/>
  <c r="D31" i="5"/>
  <c r="AJ31" i="5" s="1"/>
  <c r="C31" i="5"/>
  <c r="AI31" i="5" s="1"/>
  <c r="AD30" i="5"/>
  <c r="AC30" i="5"/>
  <c r="AA30" i="5"/>
  <c r="X30" i="5"/>
  <c r="W30" i="5"/>
  <c r="T30" i="5"/>
  <c r="S30" i="5"/>
  <c r="U30" i="5" s="1"/>
  <c r="P30" i="5"/>
  <c r="O30" i="5"/>
  <c r="L30" i="5"/>
  <c r="K30" i="5"/>
  <c r="M30" i="5" s="1"/>
  <c r="H30" i="5"/>
  <c r="I30" i="5" s="1"/>
  <c r="G30" i="5"/>
  <c r="AF30" i="5" s="1"/>
  <c r="D30" i="5"/>
  <c r="AJ30" i="5" s="1"/>
  <c r="C30" i="5"/>
  <c r="AI30" i="5" s="1"/>
  <c r="AD29" i="5"/>
  <c r="AC29" i="5"/>
  <c r="AA29" i="5"/>
  <c r="X29" i="5"/>
  <c r="W29" i="5"/>
  <c r="Y29" i="5" s="1"/>
  <c r="T29" i="5"/>
  <c r="S29" i="5"/>
  <c r="P29" i="5"/>
  <c r="O29" i="5"/>
  <c r="Q29" i="5" s="1"/>
  <c r="L29" i="5"/>
  <c r="K29" i="5"/>
  <c r="H29" i="5"/>
  <c r="AG29" i="5" s="1"/>
  <c r="G29" i="5"/>
  <c r="AF29" i="5" s="1"/>
  <c r="D29" i="5"/>
  <c r="C29" i="5"/>
  <c r="AI29" i="5" s="1"/>
  <c r="AD28" i="5"/>
  <c r="AC28" i="5"/>
  <c r="AA28" i="5"/>
  <c r="X28" i="5"/>
  <c r="W28" i="5"/>
  <c r="Y28" i="5" s="1"/>
  <c r="T28" i="5"/>
  <c r="S28" i="5"/>
  <c r="U28" i="5" s="1"/>
  <c r="P28" i="5"/>
  <c r="O28" i="5"/>
  <c r="L28" i="5"/>
  <c r="K28" i="5"/>
  <c r="M28" i="5" s="1"/>
  <c r="H28" i="5"/>
  <c r="AG28" i="5" s="1"/>
  <c r="G28" i="5"/>
  <c r="AF28" i="5" s="1"/>
  <c r="D28" i="5"/>
  <c r="AJ28" i="5" s="1"/>
  <c r="C28" i="5"/>
  <c r="AD27" i="5"/>
  <c r="AC27" i="5"/>
  <c r="AA27" i="5"/>
  <c r="X27" i="5"/>
  <c r="W27" i="5"/>
  <c r="Y27" i="5" s="1"/>
  <c r="T27" i="5"/>
  <c r="S27" i="5"/>
  <c r="U27" i="5" s="1"/>
  <c r="P27" i="5"/>
  <c r="O27" i="5"/>
  <c r="Q27" i="5" s="1"/>
  <c r="L27" i="5"/>
  <c r="K27" i="5"/>
  <c r="H27" i="5"/>
  <c r="AG27" i="5" s="1"/>
  <c r="G27" i="5"/>
  <c r="I27" i="5" s="1"/>
  <c r="D27" i="5"/>
  <c r="AJ27" i="5" s="1"/>
  <c r="C27" i="5"/>
  <c r="AI27" i="5" s="1"/>
  <c r="AD26" i="5"/>
  <c r="AC26" i="5"/>
  <c r="AA26" i="5"/>
  <c r="X26" i="5"/>
  <c r="W26" i="5"/>
  <c r="Y26" i="5" s="1"/>
  <c r="T26" i="5"/>
  <c r="S26" i="5"/>
  <c r="U26" i="5" s="1"/>
  <c r="P26" i="5"/>
  <c r="O26" i="5"/>
  <c r="Q26" i="5" s="1"/>
  <c r="L26" i="5"/>
  <c r="K26" i="5"/>
  <c r="M26" i="5" s="1"/>
  <c r="H26" i="5"/>
  <c r="AG26" i="5" s="1"/>
  <c r="G26" i="5"/>
  <c r="AF26" i="5" s="1"/>
  <c r="D26" i="5"/>
  <c r="AJ26" i="5" s="1"/>
  <c r="C26" i="5"/>
  <c r="AI26" i="5" s="1"/>
  <c r="AD25" i="5"/>
  <c r="AC25" i="5"/>
  <c r="AA25" i="5"/>
  <c r="X25" i="5"/>
  <c r="W25" i="5"/>
  <c r="Y25" i="5" s="1"/>
  <c r="T25" i="5"/>
  <c r="S25" i="5"/>
  <c r="P25" i="5"/>
  <c r="O25" i="5"/>
  <c r="Q25" i="5" s="1"/>
  <c r="L25" i="5"/>
  <c r="K25" i="5"/>
  <c r="H25" i="5"/>
  <c r="AG25" i="5" s="1"/>
  <c r="G25" i="5"/>
  <c r="AF25" i="5" s="1"/>
  <c r="D25" i="5"/>
  <c r="E25" i="5" s="1"/>
  <c r="C25" i="5"/>
  <c r="AI25" i="5" s="1"/>
  <c r="AD24" i="5"/>
  <c r="AC24" i="5"/>
  <c r="AA24" i="5"/>
  <c r="X24" i="5"/>
  <c r="W24" i="5"/>
  <c r="Y24" i="5" s="1"/>
  <c r="T24" i="5"/>
  <c r="S24" i="5"/>
  <c r="P24" i="5"/>
  <c r="Q24" i="5" s="1"/>
  <c r="O24" i="5"/>
  <c r="L24" i="5"/>
  <c r="K24" i="5"/>
  <c r="M24" i="5" s="1"/>
  <c r="H24" i="5"/>
  <c r="AG24" i="5" s="1"/>
  <c r="G24" i="5"/>
  <c r="AF24" i="5" s="1"/>
  <c r="D24" i="5"/>
  <c r="AJ24" i="5" s="1"/>
  <c r="C24" i="5"/>
  <c r="E24" i="5" s="1"/>
  <c r="AD23" i="5"/>
  <c r="AC23" i="5"/>
  <c r="AA23" i="5"/>
  <c r="X23" i="5"/>
  <c r="W23" i="5"/>
  <c r="Y23" i="5" s="1"/>
  <c r="T23" i="5"/>
  <c r="S23" i="5"/>
  <c r="P23" i="5"/>
  <c r="O23" i="5"/>
  <c r="L23" i="5"/>
  <c r="M23" i="5" s="1"/>
  <c r="K23" i="5"/>
  <c r="H23" i="5"/>
  <c r="AG23" i="5" s="1"/>
  <c r="G23" i="5"/>
  <c r="AF23" i="5" s="1"/>
  <c r="D23" i="5"/>
  <c r="AJ23" i="5" s="1"/>
  <c r="C23" i="5"/>
  <c r="AI23" i="5" s="1"/>
  <c r="AD22" i="5"/>
  <c r="AC22" i="5"/>
  <c r="AA22" i="5"/>
  <c r="X22" i="5"/>
  <c r="W22" i="5"/>
  <c r="Y22" i="5" s="1"/>
  <c r="T22" i="5"/>
  <c r="S22" i="5"/>
  <c r="U22" i="5" s="1"/>
  <c r="P22" i="5"/>
  <c r="O22" i="5"/>
  <c r="Q22" i="5" s="1"/>
  <c r="L22" i="5"/>
  <c r="K22" i="5"/>
  <c r="M22" i="5" s="1"/>
  <c r="H22" i="5"/>
  <c r="G22" i="5"/>
  <c r="AF22" i="5" s="1"/>
  <c r="D22" i="5"/>
  <c r="AJ22" i="5" s="1"/>
  <c r="C22" i="5"/>
  <c r="AI22" i="5" s="1"/>
  <c r="AD21" i="5"/>
  <c r="AC21" i="5"/>
  <c r="AA21" i="5"/>
  <c r="X21" i="5"/>
  <c r="W21" i="5"/>
  <c r="Y21" i="5" s="1"/>
  <c r="T21" i="5"/>
  <c r="S21" i="5"/>
  <c r="P21" i="5"/>
  <c r="O21" i="5"/>
  <c r="Q21" i="5" s="1"/>
  <c r="L21" i="5"/>
  <c r="K21" i="5"/>
  <c r="M21" i="5" s="1"/>
  <c r="H21" i="5"/>
  <c r="AG21" i="5" s="1"/>
  <c r="G21" i="5"/>
  <c r="AF21" i="5" s="1"/>
  <c r="D21" i="5"/>
  <c r="E21" i="5" s="1"/>
  <c r="C21" i="5"/>
  <c r="AI21" i="5" s="1"/>
  <c r="AD20" i="5"/>
  <c r="AC20" i="5"/>
  <c r="AA20" i="5"/>
  <c r="X20" i="5"/>
  <c r="W20" i="5"/>
  <c r="Y20" i="5" s="1"/>
  <c r="T20" i="5"/>
  <c r="S20" i="5"/>
  <c r="U20" i="5" s="1"/>
  <c r="P20" i="5"/>
  <c r="O20" i="5"/>
  <c r="L20" i="5"/>
  <c r="K20" i="5"/>
  <c r="M20" i="5" s="1"/>
  <c r="H20" i="5"/>
  <c r="AG20" i="5" s="1"/>
  <c r="G20" i="5"/>
  <c r="AF20" i="5" s="1"/>
  <c r="D20" i="5"/>
  <c r="AJ20" i="5" s="1"/>
  <c r="C20" i="5"/>
  <c r="AD19" i="5"/>
  <c r="AC19" i="5"/>
  <c r="AA19" i="5"/>
  <c r="X19" i="5"/>
  <c r="W19" i="5"/>
  <c r="Y19" i="5" s="1"/>
  <c r="T19" i="5"/>
  <c r="S19" i="5"/>
  <c r="U19" i="5" s="1"/>
  <c r="P19" i="5"/>
  <c r="O19" i="5"/>
  <c r="Q19" i="5" s="1"/>
  <c r="L19" i="5"/>
  <c r="K19" i="5"/>
  <c r="M19" i="5" s="1"/>
  <c r="H19" i="5"/>
  <c r="AG19" i="5" s="1"/>
  <c r="G19" i="5"/>
  <c r="AF19" i="5" s="1"/>
  <c r="D19" i="5"/>
  <c r="AJ19" i="5" s="1"/>
  <c r="C19" i="5"/>
  <c r="AI19" i="5" s="1"/>
  <c r="AD18" i="5"/>
  <c r="AC18" i="5"/>
  <c r="AA18" i="5"/>
  <c r="X18" i="5"/>
  <c r="W18" i="5"/>
  <c r="Y18" i="5" s="1"/>
  <c r="T18" i="5"/>
  <c r="S18" i="5"/>
  <c r="U18" i="5" s="1"/>
  <c r="P18" i="5"/>
  <c r="O18" i="5"/>
  <c r="Q18" i="5" s="1"/>
  <c r="L18" i="5"/>
  <c r="K18" i="5"/>
  <c r="M18" i="5" s="1"/>
  <c r="H18" i="5"/>
  <c r="G18" i="5"/>
  <c r="AF18" i="5" s="1"/>
  <c r="D18" i="5"/>
  <c r="AJ18" i="5" s="1"/>
  <c r="C18" i="5"/>
  <c r="AI18" i="5" s="1"/>
  <c r="AD17" i="5"/>
  <c r="AC17" i="5"/>
  <c r="AA17" i="5"/>
  <c r="X17" i="5"/>
  <c r="W17" i="5"/>
  <c r="Y17" i="5" s="1"/>
  <c r="T17" i="5"/>
  <c r="S17" i="5"/>
  <c r="P17" i="5"/>
  <c r="O17" i="5"/>
  <c r="Q17" i="5" s="1"/>
  <c r="L17" i="5"/>
  <c r="K17" i="5"/>
  <c r="H17" i="5"/>
  <c r="AG17" i="5" s="1"/>
  <c r="G17" i="5"/>
  <c r="AF17" i="5" s="1"/>
  <c r="D17" i="5"/>
  <c r="AJ17" i="5" s="1"/>
  <c r="C17" i="5"/>
  <c r="AI17" i="5" s="1"/>
  <c r="AD16" i="5"/>
  <c r="AC16" i="5"/>
  <c r="AA16" i="5"/>
  <c r="X16" i="5"/>
  <c r="W16" i="5"/>
  <c r="Y16" i="5" s="1"/>
  <c r="T16" i="5"/>
  <c r="S16" i="5"/>
  <c r="U16" i="5" s="1"/>
  <c r="P16" i="5"/>
  <c r="O16" i="5"/>
  <c r="Q16" i="5" s="1"/>
  <c r="L16" i="5"/>
  <c r="K16" i="5"/>
  <c r="M16" i="5" s="1"/>
  <c r="H16" i="5"/>
  <c r="AG16" i="5" s="1"/>
  <c r="G16" i="5"/>
  <c r="AF16" i="5" s="1"/>
  <c r="D16" i="5"/>
  <c r="AJ16" i="5" s="1"/>
  <c r="C16" i="5"/>
  <c r="E16" i="5" s="1"/>
  <c r="AD15" i="5"/>
  <c r="AC15" i="5"/>
  <c r="AA15" i="5"/>
  <c r="X15" i="5"/>
  <c r="W15" i="5"/>
  <c r="Y15" i="5" s="1"/>
  <c r="T15" i="5"/>
  <c r="S15" i="5"/>
  <c r="P15" i="5"/>
  <c r="O15" i="5"/>
  <c r="L15" i="5"/>
  <c r="K15" i="5"/>
  <c r="M15" i="5" s="1"/>
  <c r="H15" i="5"/>
  <c r="AG15" i="5" s="1"/>
  <c r="G15" i="5"/>
  <c r="AF15" i="5" s="1"/>
  <c r="D15" i="5"/>
  <c r="AJ15" i="5" s="1"/>
  <c r="C15" i="5"/>
  <c r="AI15" i="5" s="1"/>
  <c r="AD14" i="5"/>
  <c r="AC14" i="5"/>
  <c r="AA14" i="5"/>
  <c r="X14" i="5"/>
  <c r="W14" i="5"/>
  <c r="Y14" i="5" s="1"/>
  <c r="T14" i="5"/>
  <c r="S14" i="5"/>
  <c r="U14" i="5" s="1"/>
  <c r="P14" i="5"/>
  <c r="O14" i="5"/>
  <c r="Q14" i="5" s="1"/>
  <c r="L14" i="5"/>
  <c r="K14" i="5"/>
  <c r="M14" i="5" s="1"/>
  <c r="H14" i="5"/>
  <c r="AG14" i="5" s="1"/>
  <c r="G14" i="5"/>
  <c r="AF14" i="5" s="1"/>
  <c r="D14" i="5"/>
  <c r="AJ14" i="5" s="1"/>
  <c r="C14" i="5"/>
  <c r="AI14" i="5" s="1"/>
  <c r="AD13" i="5"/>
  <c r="AC13" i="5"/>
  <c r="AA13" i="5"/>
  <c r="X13" i="5"/>
  <c r="W13" i="5"/>
  <c r="Y13" i="5" s="1"/>
  <c r="T13" i="5"/>
  <c r="S13" i="5"/>
  <c r="U13" i="5" s="1"/>
  <c r="P13" i="5"/>
  <c r="O13" i="5"/>
  <c r="Q13" i="5" s="1"/>
  <c r="L13" i="5"/>
  <c r="K13" i="5"/>
  <c r="H13" i="5"/>
  <c r="AG13" i="5" s="1"/>
  <c r="G13" i="5"/>
  <c r="AF13" i="5" s="1"/>
  <c r="D13" i="5"/>
  <c r="AJ13" i="5" s="1"/>
  <c r="C13" i="5"/>
  <c r="E13" i="5" s="1"/>
  <c r="AD12" i="5"/>
  <c r="AC12" i="5"/>
  <c r="AA12" i="5"/>
  <c r="X12" i="5"/>
  <c r="W12" i="5"/>
  <c r="Y12" i="5" s="1"/>
  <c r="T12" i="5"/>
  <c r="S12" i="5"/>
  <c r="U12" i="5" s="1"/>
  <c r="P12" i="5"/>
  <c r="O12" i="5"/>
  <c r="Q12" i="5" s="1"/>
  <c r="L12" i="5"/>
  <c r="K12" i="5"/>
  <c r="M12" i="5" s="1"/>
  <c r="H12" i="5"/>
  <c r="AG12" i="5" s="1"/>
  <c r="G12" i="5"/>
  <c r="AF12" i="5" s="1"/>
  <c r="D12" i="5"/>
  <c r="AJ12" i="5" s="1"/>
  <c r="C12" i="5"/>
  <c r="E12" i="5" s="1"/>
  <c r="AD11" i="5"/>
  <c r="AD33" i="5" s="1"/>
  <c r="AC11" i="5"/>
  <c r="AA11" i="5"/>
  <c r="AA33" i="5" s="1"/>
  <c r="X11" i="5"/>
  <c r="X33" i="5" s="1"/>
  <c r="W11" i="5"/>
  <c r="Y11" i="5" s="1"/>
  <c r="T11" i="5"/>
  <c r="T33" i="5" s="1"/>
  <c r="S11" i="5"/>
  <c r="S33" i="5" s="1"/>
  <c r="P11" i="5"/>
  <c r="P33" i="5" s="1"/>
  <c r="O11" i="5"/>
  <c r="O33" i="5" s="1"/>
  <c r="L11" i="5"/>
  <c r="K11" i="5"/>
  <c r="K33" i="5" s="1"/>
  <c r="H11" i="5"/>
  <c r="H33" i="5" s="1"/>
  <c r="G11" i="5"/>
  <c r="AF11" i="5" s="1"/>
  <c r="D11" i="5"/>
  <c r="D33" i="5" s="1"/>
  <c r="C11" i="5"/>
  <c r="P3" i="5"/>
  <c r="W28" i="3"/>
  <c r="S28" i="3"/>
  <c r="O28" i="3"/>
  <c r="G28" i="3"/>
  <c r="W27" i="3"/>
  <c r="S27" i="3"/>
  <c r="O27" i="3"/>
  <c r="K27" i="3"/>
  <c r="F27" i="3"/>
  <c r="G27" i="3" s="1"/>
  <c r="E27" i="3"/>
  <c r="W26" i="3"/>
  <c r="S26" i="3"/>
  <c r="O26" i="3"/>
  <c r="K26" i="3"/>
  <c r="F26" i="3"/>
  <c r="G26" i="3" s="1"/>
  <c r="E26" i="3"/>
  <c r="W25" i="3"/>
  <c r="S25" i="3"/>
  <c r="O25" i="3"/>
  <c r="K25" i="3"/>
  <c r="F25" i="3"/>
  <c r="G25" i="3" s="1"/>
  <c r="E25" i="3"/>
  <c r="W24" i="3"/>
  <c r="S24" i="3"/>
  <c r="O24" i="3"/>
  <c r="K24" i="3"/>
  <c r="F24" i="3"/>
  <c r="E24" i="3"/>
  <c r="G24" i="3" s="1"/>
  <c r="W23" i="3"/>
  <c r="S23" i="3"/>
  <c r="O23" i="3"/>
  <c r="K23" i="3"/>
  <c r="F23" i="3"/>
  <c r="G23" i="3" s="1"/>
  <c r="E23" i="3"/>
  <c r="W22" i="3"/>
  <c r="S22" i="3"/>
  <c r="O22" i="3"/>
  <c r="K22" i="3"/>
  <c r="F22" i="3"/>
  <c r="G22" i="3" s="1"/>
  <c r="E22" i="3"/>
  <c r="V21" i="3"/>
  <c r="U21" i="3"/>
  <c r="W21" i="3" s="1"/>
  <c r="R21" i="3"/>
  <c r="Q21" i="3"/>
  <c r="S21" i="3" s="1"/>
  <c r="N21" i="3"/>
  <c r="M21" i="3"/>
  <c r="O21" i="3" s="1"/>
  <c r="J21" i="3"/>
  <c r="K21" i="3" s="1"/>
  <c r="I21" i="3"/>
  <c r="E21" i="3"/>
  <c r="W20" i="3"/>
  <c r="S20" i="3"/>
  <c r="O20" i="3"/>
  <c r="K20" i="3"/>
  <c r="F20" i="3"/>
  <c r="G20" i="3" s="1"/>
  <c r="E20" i="3"/>
  <c r="W19" i="3"/>
  <c r="S19" i="3"/>
  <c r="O19" i="3"/>
  <c r="F19" i="3"/>
  <c r="E19" i="3"/>
  <c r="W18" i="3"/>
  <c r="S18" i="3"/>
  <c r="O18" i="3"/>
  <c r="K18" i="3"/>
  <c r="F18" i="3"/>
  <c r="E18" i="3"/>
  <c r="W17" i="3"/>
  <c r="S17" i="3"/>
  <c r="O17" i="3"/>
  <c r="K17" i="3"/>
  <c r="F17" i="3"/>
  <c r="G17" i="3" s="1"/>
  <c r="E17" i="3"/>
  <c r="W16" i="3"/>
  <c r="S16" i="3"/>
  <c r="O16" i="3"/>
  <c r="K16" i="3"/>
  <c r="F16" i="3"/>
  <c r="G16" i="3" s="1"/>
  <c r="E16" i="3"/>
  <c r="V15" i="3"/>
  <c r="U15" i="3"/>
  <c r="W15" i="3" s="1"/>
  <c r="R15" i="3"/>
  <c r="Q15" i="3"/>
  <c r="S15" i="3" s="1"/>
  <c r="N15" i="3"/>
  <c r="M15" i="3"/>
  <c r="O15" i="3" s="1"/>
  <c r="J15" i="3"/>
  <c r="I15" i="3"/>
  <c r="K15" i="3" s="1"/>
  <c r="F15" i="3"/>
  <c r="E15" i="3"/>
  <c r="W14" i="3"/>
  <c r="S14" i="3"/>
  <c r="O14" i="3"/>
  <c r="K14" i="3"/>
  <c r="F14" i="3"/>
  <c r="E14" i="3"/>
  <c r="AC13" i="3"/>
  <c r="W13" i="3"/>
  <c r="S13" i="3"/>
  <c r="O13" i="3"/>
  <c r="K13" i="3"/>
  <c r="F13" i="3"/>
  <c r="E13" i="3"/>
  <c r="W12" i="3"/>
  <c r="S12" i="3"/>
  <c r="O12" i="3"/>
  <c r="K12" i="3"/>
  <c r="F12" i="3"/>
  <c r="G12" i="3" s="1"/>
  <c r="E12" i="3"/>
  <c r="AC11" i="3"/>
  <c r="V11" i="3"/>
  <c r="U11" i="3"/>
  <c r="W11" i="3" s="1"/>
  <c r="R11" i="3"/>
  <c r="Q11" i="3"/>
  <c r="S11" i="3" s="1"/>
  <c r="N11" i="3"/>
  <c r="M11" i="3"/>
  <c r="O11" i="3" s="1"/>
  <c r="J11" i="3"/>
  <c r="I11" i="3"/>
  <c r="F11" i="3"/>
  <c r="V10" i="3"/>
  <c r="U10" i="3"/>
  <c r="W10" i="3" s="1"/>
  <c r="R10" i="3"/>
  <c r="Q10" i="3"/>
  <c r="S10" i="3" s="1"/>
  <c r="N10" i="3"/>
  <c r="M10" i="3"/>
  <c r="J10" i="3"/>
  <c r="K10" i="3" s="1"/>
  <c r="I10" i="3"/>
  <c r="AC10" i="3" s="1"/>
  <c r="K3" i="3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E52" i="2"/>
  <c r="D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E44" i="2"/>
  <c r="D44" i="2"/>
  <c r="F44" i="2" s="1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E9" i="2"/>
  <c r="D9" i="2"/>
  <c r="E8" i="2"/>
  <c r="D8" i="2"/>
  <c r="F8" i="2" s="1"/>
  <c r="E7" i="2"/>
  <c r="D7" i="2"/>
  <c r="F7" i="2" s="1"/>
  <c r="E6" i="2"/>
  <c r="D6" i="2"/>
  <c r="D2" i="2"/>
  <c r="AP201" i="1"/>
  <c r="AO201" i="1"/>
  <c r="AQ201" i="1" s="1"/>
  <c r="AN201" i="1"/>
  <c r="AR201" i="1" s="1"/>
  <c r="AM201" i="1"/>
  <c r="AH201" i="1"/>
  <c r="AG201" i="1"/>
  <c r="AI201" i="1" s="1"/>
  <c r="AF201" i="1"/>
  <c r="AJ201" i="1" s="1"/>
  <c r="AE201" i="1"/>
  <c r="Z201" i="1"/>
  <c r="Y201" i="1"/>
  <c r="AA201" i="1" s="1"/>
  <c r="X201" i="1"/>
  <c r="AB201" i="1" s="1"/>
  <c r="W201" i="1"/>
  <c r="R201" i="1"/>
  <c r="Q201" i="1"/>
  <c r="S201" i="1" s="1"/>
  <c r="P201" i="1"/>
  <c r="T201" i="1" s="1"/>
  <c r="O201" i="1"/>
  <c r="G201" i="1" s="1"/>
  <c r="J201" i="1"/>
  <c r="AP200" i="1"/>
  <c r="AO200" i="1"/>
  <c r="AQ200" i="1" s="1"/>
  <c r="AN200" i="1"/>
  <c r="AR200" i="1" s="1"/>
  <c r="AM200" i="1"/>
  <c r="AH200" i="1"/>
  <c r="AG200" i="1"/>
  <c r="AI200" i="1" s="1"/>
  <c r="AF200" i="1"/>
  <c r="AE200" i="1"/>
  <c r="Z200" i="1"/>
  <c r="Y200" i="1"/>
  <c r="AA200" i="1" s="1"/>
  <c r="X200" i="1"/>
  <c r="AB200" i="1" s="1"/>
  <c r="W200" i="1"/>
  <c r="R200" i="1"/>
  <c r="Q200" i="1"/>
  <c r="S200" i="1" s="1"/>
  <c r="P200" i="1"/>
  <c r="T200" i="1" s="1"/>
  <c r="O200" i="1"/>
  <c r="G200" i="1" s="1"/>
  <c r="J200" i="1"/>
  <c r="AP199" i="1"/>
  <c r="AO199" i="1"/>
  <c r="AQ199" i="1" s="1"/>
  <c r="AN199" i="1"/>
  <c r="AR199" i="1" s="1"/>
  <c r="AM199" i="1"/>
  <c r="AH199" i="1"/>
  <c r="AG199" i="1"/>
  <c r="AI199" i="1" s="1"/>
  <c r="AF199" i="1"/>
  <c r="AJ199" i="1" s="1"/>
  <c r="AE199" i="1"/>
  <c r="Z199" i="1"/>
  <c r="Y199" i="1"/>
  <c r="AA199" i="1" s="1"/>
  <c r="X199" i="1"/>
  <c r="AB199" i="1" s="1"/>
  <c r="W199" i="1"/>
  <c r="R199" i="1"/>
  <c r="Q199" i="1"/>
  <c r="I199" i="1" s="1"/>
  <c r="K199" i="1" s="1"/>
  <c r="P199" i="1"/>
  <c r="T199" i="1" s="1"/>
  <c r="O199" i="1"/>
  <c r="G199" i="1" s="1"/>
  <c r="J199" i="1"/>
  <c r="AP198" i="1"/>
  <c r="AO198" i="1"/>
  <c r="AQ198" i="1" s="1"/>
  <c r="AN198" i="1"/>
  <c r="AR198" i="1" s="1"/>
  <c r="AM198" i="1"/>
  <c r="AH198" i="1"/>
  <c r="AG198" i="1"/>
  <c r="AI198" i="1" s="1"/>
  <c r="AF198" i="1"/>
  <c r="AJ198" i="1" s="1"/>
  <c r="AE198" i="1"/>
  <c r="Z198" i="1"/>
  <c r="Y198" i="1"/>
  <c r="AA198" i="1" s="1"/>
  <c r="X198" i="1"/>
  <c r="AB198" i="1" s="1"/>
  <c r="W198" i="1"/>
  <c r="R198" i="1"/>
  <c r="Q198" i="1"/>
  <c r="S198" i="1" s="1"/>
  <c r="P198" i="1"/>
  <c r="T198" i="1" s="1"/>
  <c r="O198" i="1"/>
  <c r="G198" i="1" s="1"/>
  <c r="AP197" i="1"/>
  <c r="AO197" i="1"/>
  <c r="AQ197" i="1" s="1"/>
  <c r="AN197" i="1"/>
  <c r="AR197" i="1" s="1"/>
  <c r="AM197" i="1"/>
  <c r="AH197" i="1"/>
  <c r="AG197" i="1"/>
  <c r="AI197" i="1" s="1"/>
  <c r="AF197" i="1"/>
  <c r="AJ197" i="1" s="1"/>
  <c r="AE197" i="1"/>
  <c r="Z197" i="1"/>
  <c r="Y197" i="1"/>
  <c r="AA197" i="1" s="1"/>
  <c r="X197" i="1"/>
  <c r="AB197" i="1" s="1"/>
  <c r="W197" i="1"/>
  <c r="R197" i="1"/>
  <c r="J197" i="1" s="1"/>
  <c r="Q197" i="1"/>
  <c r="S197" i="1" s="1"/>
  <c r="P197" i="1"/>
  <c r="T197" i="1" s="1"/>
  <c r="O197" i="1"/>
  <c r="G197" i="1" s="1"/>
  <c r="AP196" i="1"/>
  <c r="AO196" i="1"/>
  <c r="AQ196" i="1" s="1"/>
  <c r="AN196" i="1"/>
  <c r="AR196" i="1" s="1"/>
  <c r="AM196" i="1"/>
  <c r="AH196" i="1"/>
  <c r="AG196" i="1"/>
  <c r="AI196" i="1" s="1"/>
  <c r="AF196" i="1"/>
  <c r="AJ196" i="1" s="1"/>
  <c r="AE196" i="1"/>
  <c r="Z196" i="1"/>
  <c r="Y196" i="1"/>
  <c r="AA196" i="1" s="1"/>
  <c r="X196" i="1"/>
  <c r="AB196" i="1" s="1"/>
  <c r="W196" i="1"/>
  <c r="R196" i="1"/>
  <c r="Q196" i="1"/>
  <c r="S196" i="1" s="1"/>
  <c r="P196" i="1"/>
  <c r="T196" i="1" s="1"/>
  <c r="O196" i="1"/>
  <c r="G196" i="1" s="1"/>
  <c r="J196" i="1"/>
  <c r="AP195" i="1"/>
  <c r="AO195" i="1"/>
  <c r="AQ195" i="1" s="1"/>
  <c r="AN195" i="1"/>
  <c r="AR195" i="1" s="1"/>
  <c r="AM195" i="1"/>
  <c r="AH195" i="1"/>
  <c r="AG195" i="1"/>
  <c r="AI195" i="1" s="1"/>
  <c r="AF195" i="1"/>
  <c r="AJ195" i="1" s="1"/>
  <c r="AE195" i="1"/>
  <c r="Z195" i="1"/>
  <c r="Y195" i="1"/>
  <c r="AA195" i="1" s="1"/>
  <c r="X195" i="1"/>
  <c r="AB195" i="1" s="1"/>
  <c r="W195" i="1"/>
  <c r="R195" i="1"/>
  <c r="Q195" i="1"/>
  <c r="S195" i="1" s="1"/>
  <c r="P195" i="1"/>
  <c r="T195" i="1" s="1"/>
  <c r="O195" i="1"/>
  <c r="G195" i="1" s="1"/>
  <c r="J195" i="1"/>
  <c r="AP194" i="1"/>
  <c r="AO194" i="1"/>
  <c r="AQ194" i="1" s="1"/>
  <c r="AN194" i="1"/>
  <c r="AR194" i="1" s="1"/>
  <c r="AM194" i="1"/>
  <c r="AH194" i="1"/>
  <c r="AG194" i="1"/>
  <c r="AI194" i="1" s="1"/>
  <c r="AF194" i="1"/>
  <c r="AJ194" i="1" s="1"/>
  <c r="AE194" i="1"/>
  <c r="Z194" i="1"/>
  <c r="Y194" i="1"/>
  <c r="AA194" i="1" s="1"/>
  <c r="X194" i="1"/>
  <c r="AB194" i="1" s="1"/>
  <c r="W194" i="1"/>
  <c r="R194" i="1"/>
  <c r="Q194" i="1"/>
  <c r="S194" i="1" s="1"/>
  <c r="P194" i="1"/>
  <c r="T194" i="1" s="1"/>
  <c r="O194" i="1"/>
  <c r="G194" i="1" s="1"/>
  <c r="AP193" i="1"/>
  <c r="AO193" i="1"/>
  <c r="AQ193" i="1" s="1"/>
  <c r="AN193" i="1"/>
  <c r="AR193" i="1" s="1"/>
  <c r="AM193" i="1"/>
  <c r="AH193" i="1"/>
  <c r="AG193" i="1"/>
  <c r="AI193" i="1" s="1"/>
  <c r="AF193" i="1"/>
  <c r="AJ193" i="1" s="1"/>
  <c r="AE193" i="1"/>
  <c r="Z193" i="1"/>
  <c r="Y193" i="1"/>
  <c r="AA193" i="1" s="1"/>
  <c r="X193" i="1"/>
  <c r="AB193" i="1" s="1"/>
  <c r="W193" i="1"/>
  <c r="R193" i="1"/>
  <c r="J193" i="1" s="1"/>
  <c r="Q193" i="1"/>
  <c r="S193" i="1" s="1"/>
  <c r="P193" i="1"/>
  <c r="T193" i="1" s="1"/>
  <c r="O193" i="1"/>
  <c r="G193" i="1" s="1"/>
  <c r="I193" i="1"/>
  <c r="K193" i="1" s="1"/>
  <c r="AP192" i="1"/>
  <c r="AO192" i="1"/>
  <c r="AQ192" i="1" s="1"/>
  <c r="AN192" i="1"/>
  <c r="AR192" i="1" s="1"/>
  <c r="AM192" i="1"/>
  <c r="AH192" i="1"/>
  <c r="AG192" i="1"/>
  <c r="AI192" i="1" s="1"/>
  <c r="AF192" i="1"/>
  <c r="AJ192" i="1" s="1"/>
  <c r="AE192" i="1"/>
  <c r="Z192" i="1"/>
  <c r="Y192" i="1"/>
  <c r="AA192" i="1" s="1"/>
  <c r="X192" i="1"/>
  <c r="AB192" i="1" s="1"/>
  <c r="W192" i="1"/>
  <c r="R192" i="1"/>
  <c r="Q192" i="1"/>
  <c r="P192" i="1"/>
  <c r="H192" i="1" s="1"/>
  <c r="O192" i="1"/>
  <c r="G192" i="1" s="1"/>
  <c r="J192" i="1"/>
  <c r="AP191" i="1"/>
  <c r="AO191" i="1"/>
  <c r="AQ191" i="1" s="1"/>
  <c r="AN191" i="1"/>
  <c r="AR191" i="1" s="1"/>
  <c r="AM191" i="1"/>
  <c r="AH191" i="1"/>
  <c r="AG191" i="1"/>
  <c r="AI191" i="1" s="1"/>
  <c r="AF191" i="1"/>
  <c r="AJ191" i="1" s="1"/>
  <c r="AE191" i="1"/>
  <c r="Z191" i="1"/>
  <c r="Y191" i="1"/>
  <c r="X191" i="1"/>
  <c r="W191" i="1"/>
  <c r="R191" i="1"/>
  <c r="J191" i="1" s="1"/>
  <c r="Q191" i="1"/>
  <c r="P191" i="1"/>
  <c r="H191" i="1" s="1"/>
  <c r="O191" i="1"/>
  <c r="G191" i="1" s="1"/>
  <c r="I191" i="1"/>
  <c r="AP190" i="1"/>
  <c r="AO190" i="1"/>
  <c r="AQ190" i="1" s="1"/>
  <c r="AN190" i="1"/>
  <c r="AR190" i="1" s="1"/>
  <c r="AM190" i="1"/>
  <c r="AH190" i="1"/>
  <c r="AG190" i="1"/>
  <c r="AI190" i="1" s="1"/>
  <c r="AF190" i="1"/>
  <c r="AJ190" i="1" s="1"/>
  <c r="AE190" i="1"/>
  <c r="Z190" i="1"/>
  <c r="Y190" i="1"/>
  <c r="X190" i="1"/>
  <c r="W190" i="1"/>
  <c r="R190" i="1"/>
  <c r="Q190" i="1"/>
  <c r="P190" i="1"/>
  <c r="O190" i="1"/>
  <c r="G190" i="1" s="1"/>
  <c r="AP189" i="1"/>
  <c r="AO189" i="1"/>
  <c r="AQ189" i="1" s="1"/>
  <c r="AN189" i="1"/>
  <c r="AR189" i="1" s="1"/>
  <c r="AM189" i="1"/>
  <c r="AH189" i="1"/>
  <c r="AG189" i="1"/>
  <c r="AI189" i="1" s="1"/>
  <c r="AF189" i="1"/>
  <c r="AJ189" i="1" s="1"/>
  <c r="AE189" i="1"/>
  <c r="Z189" i="1"/>
  <c r="Y189" i="1"/>
  <c r="X189" i="1"/>
  <c r="W189" i="1"/>
  <c r="R189" i="1"/>
  <c r="Q189" i="1"/>
  <c r="P189" i="1"/>
  <c r="O189" i="1"/>
  <c r="G189" i="1" s="1"/>
  <c r="J189" i="1"/>
  <c r="AP188" i="1"/>
  <c r="AO188" i="1"/>
  <c r="AQ188" i="1" s="1"/>
  <c r="AN188" i="1"/>
  <c r="AR188" i="1" s="1"/>
  <c r="AM188" i="1"/>
  <c r="AH188" i="1"/>
  <c r="AG188" i="1"/>
  <c r="AI188" i="1" s="1"/>
  <c r="AF188" i="1"/>
  <c r="AJ188" i="1" s="1"/>
  <c r="AE188" i="1"/>
  <c r="Z188" i="1"/>
  <c r="Y188" i="1"/>
  <c r="AA188" i="1" s="1"/>
  <c r="X188" i="1"/>
  <c r="AB188" i="1" s="1"/>
  <c r="W188" i="1"/>
  <c r="R188" i="1"/>
  <c r="Q188" i="1"/>
  <c r="S188" i="1" s="1"/>
  <c r="P188" i="1"/>
  <c r="T188" i="1" s="1"/>
  <c r="O188" i="1"/>
  <c r="G188" i="1" s="1"/>
  <c r="AP187" i="1"/>
  <c r="AO187" i="1"/>
  <c r="AQ187" i="1" s="1"/>
  <c r="AN187" i="1"/>
  <c r="AR187" i="1" s="1"/>
  <c r="AM187" i="1"/>
  <c r="AH187" i="1"/>
  <c r="AG187" i="1"/>
  <c r="AI187" i="1" s="1"/>
  <c r="AF187" i="1"/>
  <c r="AJ187" i="1" s="1"/>
  <c r="AE187" i="1"/>
  <c r="Z187" i="1"/>
  <c r="Y187" i="1"/>
  <c r="AA187" i="1" s="1"/>
  <c r="X187" i="1"/>
  <c r="AB187" i="1" s="1"/>
  <c r="W187" i="1"/>
  <c r="R187" i="1"/>
  <c r="Q187" i="1"/>
  <c r="P187" i="1"/>
  <c r="H187" i="1" s="1"/>
  <c r="O187" i="1"/>
  <c r="AP186" i="1"/>
  <c r="AO186" i="1"/>
  <c r="AQ186" i="1" s="1"/>
  <c r="AN186" i="1"/>
  <c r="AR186" i="1" s="1"/>
  <c r="AM186" i="1"/>
  <c r="AH186" i="1"/>
  <c r="AG186" i="1"/>
  <c r="AI186" i="1" s="1"/>
  <c r="AF186" i="1"/>
  <c r="AJ186" i="1" s="1"/>
  <c r="AE186" i="1"/>
  <c r="Z186" i="1"/>
  <c r="Y186" i="1"/>
  <c r="AA186" i="1" s="1"/>
  <c r="X186" i="1"/>
  <c r="AB186" i="1" s="1"/>
  <c r="W186" i="1"/>
  <c r="R186" i="1"/>
  <c r="Q186" i="1"/>
  <c r="S186" i="1" s="1"/>
  <c r="P186" i="1"/>
  <c r="T186" i="1" s="1"/>
  <c r="O186" i="1"/>
  <c r="G186" i="1" s="1"/>
  <c r="AP185" i="1"/>
  <c r="AO185" i="1"/>
  <c r="AQ185" i="1" s="1"/>
  <c r="AN185" i="1"/>
  <c r="AR185" i="1" s="1"/>
  <c r="AM185" i="1"/>
  <c r="AH185" i="1"/>
  <c r="AG185" i="1"/>
  <c r="AI185" i="1" s="1"/>
  <c r="AF185" i="1"/>
  <c r="AJ185" i="1" s="1"/>
  <c r="AE185" i="1"/>
  <c r="Z185" i="1"/>
  <c r="Y185" i="1"/>
  <c r="AA185" i="1" s="1"/>
  <c r="X185" i="1"/>
  <c r="AB185" i="1" s="1"/>
  <c r="W185" i="1"/>
  <c r="R185" i="1"/>
  <c r="Q185" i="1"/>
  <c r="P185" i="1"/>
  <c r="O185" i="1"/>
  <c r="G185" i="1" s="1"/>
  <c r="J185" i="1"/>
  <c r="AP184" i="1"/>
  <c r="AO184" i="1"/>
  <c r="AQ184" i="1" s="1"/>
  <c r="AN184" i="1"/>
  <c r="AR184" i="1" s="1"/>
  <c r="AM184" i="1"/>
  <c r="AH184" i="1"/>
  <c r="AG184" i="1"/>
  <c r="AI184" i="1" s="1"/>
  <c r="AF184" i="1"/>
  <c r="AJ184" i="1" s="1"/>
  <c r="AE184" i="1"/>
  <c r="Z184" i="1"/>
  <c r="Y184" i="1"/>
  <c r="AA184" i="1" s="1"/>
  <c r="X184" i="1"/>
  <c r="AB184" i="1" s="1"/>
  <c r="W184" i="1"/>
  <c r="R184" i="1"/>
  <c r="J184" i="1" s="1"/>
  <c r="Q184" i="1"/>
  <c r="P184" i="1"/>
  <c r="O184" i="1"/>
  <c r="G184" i="1" s="1"/>
  <c r="AP183" i="1"/>
  <c r="AO183" i="1"/>
  <c r="AQ183" i="1" s="1"/>
  <c r="AN183" i="1"/>
  <c r="AR183" i="1" s="1"/>
  <c r="AM183" i="1"/>
  <c r="AH183" i="1"/>
  <c r="AG183" i="1"/>
  <c r="AI183" i="1" s="1"/>
  <c r="AF183" i="1"/>
  <c r="AJ183" i="1" s="1"/>
  <c r="AE183" i="1"/>
  <c r="Z183" i="1"/>
  <c r="Y183" i="1"/>
  <c r="X183" i="1"/>
  <c r="W183" i="1"/>
  <c r="R183" i="1"/>
  <c r="J183" i="1" s="1"/>
  <c r="Q183" i="1"/>
  <c r="I183" i="1" s="1"/>
  <c r="P183" i="1"/>
  <c r="O183" i="1"/>
  <c r="G183" i="1" s="1"/>
  <c r="AP182" i="1"/>
  <c r="AO182" i="1"/>
  <c r="AQ182" i="1" s="1"/>
  <c r="AN182" i="1"/>
  <c r="AR182" i="1" s="1"/>
  <c r="AM182" i="1"/>
  <c r="AH182" i="1"/>
  <c r="AG182" i="1"/>
  <c r="AI182" i="1" s="1"/>
  <c r="AF182" i="1"/>
  <c r="AE182" i="1"/>
  <c r="Z182" i="1"/>
  <c r="Y182" i="1"/>
  <c r="AA182" i="1" s="1"/>
  <c r="X182" i="1"/>
  <c r="AB182" i="1" s="1"/>
  <c r="W182" i="1"/>
  <c r="R182" i="1"/>
  <c r="Q182" i="1"/>
  <c r="P182" i="1"/>
  <c r="O182" i="1"/>
  <c r="AP181" i="1"/>
  <c r="AO181" i="1"/>
  <c r="AQ181" i="1" s="1"/>
  <c r="AN181" i="1"/>
  <c r="AR181" i="1" s="1"/>
  <c r="AM181" i="1"/>
  <c r="AH181" i="1"/>
  <c r="AG181" i="1"/>
  <c r="AI181" i="1" s="1"/>
  <c r="AF181" i="1"/>
  <c r="AJ181" i="1" s="1"/>
  <c r="AE181" i="1"/>
  <c r="Z181" i="1"/>
  <c r="Y181" i="1"/>
  <c r="AA181" i="1" s="1"/>
  <c r="X181" i="1"/>
  <c r="AB181" i="1" s="1"/>
  <c r="W181" i="1"/>
  <c r="R181" i="1"/>
  <c r="Q181" i="1"/>
  <c r="P181" i="1"/>
  <c r="O181" i="1"/>
  <c r="G181" i="1" s="1"/>
  <c r="AP180" i="1"/>
  <c r="AO180" i="1"/>
  <c r="AQ180" i="1" s="1"/>
  <c r="AN180" i="1"/>
  <c r="AR180" i="1" s="1"/>
  <c r="AM180" i="1"/>
  <c r="AH180" i="1"/>
  <c r="AG180" i="1"/>
  <c r="AI180" i="1" s="1"/>
  <c r="AF180" i="1"/>
  <c r="AE180" i="1"/>
  <c r="Z180" i="1"/>
  <c r="Y180" i="1"/>
  <c r="AA180" i="1" s="1"/>
  <c r="X180" i="1"/>
  <c r="AB180" i="1" s="1"/>
  <c r="W180" i="1"/>
  <c r="R180" i="1"/>
  <c r="Q180" i="1"/>
  <c r="I180" i="1" s="1"/>
  <c r="P180" i="1"/>
  <c r="O180" i="1"/>
  <c r="G180" i="1" s="1"/>
  <c r="AP179" i="1"/>
  <c r="AO179" i="1"/>
  <c r="AQ179" i="1" s="1"/>
  <c r="AN179" i="1"/>
  <c r="AR179" i="1" s="1"/>
  <c r="AM179" i="1"/>
  <c r="AH179" i="1"/>
  <c r="AG179" i="1"/>
  <c r="AI179" i="1" s="1"/>
  <c r="AF179" i="1"/>
  <c r="AE179" i="1"/>
  <c r="Z179" i="1"/>
  <c r="Y179" i="1"/>
  <c r="AA179" i="1" s="1"/>
  <c r="X179" i="1"/>
  <c r="AB179" i="1" s="1"/>
  <c r="W179" i="1"/>
  <c r="R179" i="1"/>
  <c r="Q179" i="1"/>
  <c r="P179" i="1"/>
  <c r="O179" i="1"/>
  <c r="G179" i="1" s="1"/>
  <c r="AP178" i="1"/>
  <c r="AO178" i="1"/>
  <c r="AQ178" i="1" s="1"/>
  <c r="AN178" i="1"/>
  <c r="AR178" i="1" s="1"/>
  <c r="AM178" i="1"/>
  <c r="AH178" i="1"/>
  <c r="AG178" i="1"/>
  <c r="AI178" i="1" s="1"/>
  <c r="AF178" i="1"/>
  <c r="AJ178" i="1" s="1"/>
  <c r="AE178" i="1"/>
  <c r="Z178" i="1"/>
  <c r="Y178" i="1"/>
  <c r="X178" i="1"/>
  <c r="AB178" i="1" s="1"/>
  <c r="W178" i="1"/>
  <c r="R178" i="1"/>
  <c r="Q178" i="1"/>
  <c r="S178" i="1" s="1"/>
  <c r="P178" i="1"/>
  <c r="T178" i="1" s="1"/>
  <c r="O178" i="1"/>
  <c r="N178" i="1"/>
  <c r="AP177" i="1"/>
  <c r="AO177" i="1"/>
  <c r="AN177" i="1"/>
  <c r="AR177" i="1" s="1"/>
  <c r="AM177" i="1"/>
  <c r="AH177" i="1"/>
  <c r="AG177" i="1"/>
  <c r="AI177" i="1" s="1"/>
  <c r="AF177" i="1"/>
  <c r="AJ177" i="1" s="1"/>
  <c r="AE177" i="1"/>
  <c r="Z177" i="1"/>
  <c r="Y177" i="1"/>
  <c r="X177" i="1"/>
  <c r="AB177" i="1" s="1"/>
  <c r="W177" i="1"/>
  <c r="R177" i="1"/>
  <c r="Q177" i="1"/>
  <c r="S177" i="1" s="1"/>
  <c r="P177" i="1"/>
  <c r="T177" i="1" s="1"/>
  <c r="O177" i="1"/>
  <c r="G177" i="1" s="1"/>
  <c r="AP176" i="1"/>
  <c r="AO176" i="1"/>
  <c r="AQ176" i="1" s="1"/>
  <c r="AN176" i="1"/>
  <c r="AR176" i="1" s="1"/>
  <c r="AM176" i="1"/>
  <c r="AH176" i="1"/>
  <c r="AG176" i="1"/>
  <c r="AF176" i="1"/>
  <c r="AJ176" i="1" s="1"/>
  <c r="AE176" i="1"/>
  <c r="Z176" i="1"/>
  <c r="Y176" i="1"/>
  <c r="AA176" i="1" s="1"/>
  <c r="X176" i="1"/>
  <c r="AB176" i="1" s="1"/>
  <c r="W176" i="1"/>
  <c r="R176" i="1"/>
  <c r="Q176" i="1"/>
  <c r="S176" i="1" s="1"/>
  <c r="P176" i="1"/>
  <c r="T176" i="1" s="1"/>
  <c r="O176" i="1"/>
  <c r="G176" i="1" s="1"/>
  <c r="AP175" i="1"/>
  <c r="AO175" i="1"/>
  <c r="AN175" i="1"/>
  <c r="AR175" i="1" s="1"/>
  <c r="AM175" i="1"/>
  <c r="AH175" i="1"/>
  <c r="AG175" i="1"/>
  <c r="AI175" i="1" s="1"/>
  <c r="AF175" i="1"/>
  <c r="AE175" i="1"/>
  <c r="Z175" i="1"/>
  <c r="Y175" i="1"/>
  <c r="X175" i="1"/>
  <c r="AB175" i="1" s="1"/>
  <c r="W175" i="1"/>
  <c r="R175" i="1"/>
  <c r="J175" i="1" s="1"/>
  <c r="Q175" i="1"/>
  <c r="S175" i="1" s="1"/>
  <c r="P175" i="1"/>
  <c r="T175" i="1" s="1"/>
  <c r="O175" i="1"/>
  <c r="AP174" i="1"/>
  <c r="AO174" i="1"/>
  <c r="AQ174" i="1" s="1"/>
  <c r="AN174" i="1"/>
  <c r="AR174" i="1" s="1"/>
  <c r="AM174" i="1"/>
  <c r="AH174" i="1"/>
  <c r="AG174" i="1"/>
  <c r="AI174" i="1" s="1"/>
  <c r="AF174" i="1"/>
  <c r="AJ174" i="1" s="1"/>
  <c r="Z174" i="1"/>
  <c r="Y174" i="1"/>
  <c r="X174" i="1"/>
  <c r="AB174" i="1" s="1"/>
  <c r="W174" i="1"/>
  <c r="R174" i="1"/>
  <c r="Q174" i="1"/>
  <c r="S174" i="1" s="1"/>
  <c r="P174" i="1"/>
  <c r="T174" i="1" s="1"/>
  <c r="O174" i="1"/>
  <c r="G174" i="1" s="1"/>
  <c r="AP173" i="1"/>
  <c r="AO173" i="1"/>
  <c r="AQ173" i="1" s="1"/>
  <c r="AN173" i="1"/>
  <c r="AR173" i="1" s="1"/>
  <c r="AM173" i="1"/>
  <c r="AH173" i="1"/>
  <c r="AG173" i="1"/>
  <c r="AF173" i="1"/>
  <c r="Z173" i="1"/>
  <c r="Y173" i="1"/>
  <c r="AA173" i="1" s="1"/>
  <c r="X173" i="1"/>
  <c r="AB173" i="1" s="1"/>
  <c r="W173" i="1"/>
  <c r="R173" i="1"/>
  <c r="J173" i="1" s="1"/>
  <c r="Q173" i="1"/>
  <c r="S173" i="1" s="1"/>
  <c r="P173" i="1"/>
  <c r="T173" i="1" s="1"/>
  <c r="O173" i="1"/>
  <c r="AP172" i="1"/>
  <c r="AO172" i="1"/>
  <c r="AQ172" i="1" s="1"/>
  <c r="AN172" i="1"/>
  <c r="AR172" i="1" s="1"/>
  <c r="AM172" i="1"/>
  <c r="AH172" i="1"/>
  <c r="AG172" i="1"/>
  <c r="AI172" i="1" s="1"/>
  <c r="AF172" i="1"/>
  <c r="Z172" i="1"/>
  <c r="Y172" i="1"/>
  <c r="X172" i="1"/>
  <c r="AB172" i="1" s="1"/>
  <c r="W172" i="1"/>
  <c r="R172" i="1"/>
  <c r="Q172" i="1"/>
  <c r="P172" i="1"/>
  <c r="T172" i="1" s="1"/>
  <c r="O172" i="1"/>
  <c r="AP171" i="1"/>
  <c r="AO171" i="1"/>
  <c r="AQ171" i="1" s="1"/>
  <c r="AN171" i="1"/>
  <c r="AR171" i="1" s="1"/>
  <c r="AM171" i="1"/>
  <c r="AH171" i="1"/>
  <c r="AG171" i="1"/>
  <c r="AF171" i="1"/>
  <c r="Z171" i="1"/>
  <c r="Y171" i="1"/>
  <c r="AA171" i="1" s="1"/>
  <c r="X171" i="1"/>
  <c r="AB171" i="1" s="1"/>
  <c r="W171" i="1"/>
  <c r="R171" i="1"/>
  <c r="Q171" i="1"/>
  <c r="P171" i="1"/>
  <c r="O171" i="1"/>
  <c r="AP170" i="1"/>
  <c r="AO170" i="1"/>
  <c r="AQ170" i="1" s="1"/>
  <c r="AN170" i="1"/>
  <c r="AR170" i="1" s="1"/>
  <c r="AM170" i="1"/>
  <c r="AH170" i="1"/>
  <c r="AG170" i="1"/>
  <c r="AI170" i="1" s="1"/>
  <c r="AF170" i="1"/>
  <c r="AJ170" i="1" s="1"/>
  <c r="AE170" i="1"/>
  <c r="Z170" i="1"/>
  <c r="Y170" i="1"/>
  <c r="AA170" i="1" s="1"/>
  <c r="X170" i="1"/>
  <c r="AB170" i="1" s="1"/>
  <c r="W170" i="1"/>
  <c r="R170" i="1"/>
  <c r="J170" i="1" s="1"/>
  <c r="Q170" i="1"/>
  <c r="P170" i="1"/>
  <c r="T170" i="1" s="1"/>
  <c r="O170" i="1"/>
  <c r="AP169" i="1"/>
  <c r="AO169" i="1"/>
  <c r="AQ169" i="1" s="1"/>
  <c r="AN169" i="1"/>
  <c r="AR169" i="1" s="1"/>
  <c r="AM169" i="1"/>
  <c r="AH169" i="1"/>
  <c r="AG169" i="1"/>
  <c r="AI169" i="1" s="1"/>
  <c r="AF169" i="1"/>
  <c r="AJ169" i="1" s="1"/>
  <c r="Z169" i="1"/>
  <c r="Y169" i="1"/>
  <c r="AA169" i="1" s="1"/>
  <c r="X169" i="1"/>
  <c r="AB169" i="1" s="1"/>
  <c r="W169" i="1"/>
  <c r="R169" i="1"/>
  <c r="Q169" i="1"/>
  <c r="S169" i="1" s="1"/>
  <c r="P169" i="1"/>
  <c r="T169" i="1" s="1"/>
  <c r="O169" i="1"/>
  <c r="G169" i="1" s="1"/>
  <c r="AP168" i="1"/>
  <c r="AO168" i="1"/>
  <c r="AN168" i="1"/>
  <c r="AR168" i="1" s="1"/>
  <c r="AM168" i="1"/>
  <c r="AH168" i="1"/>
  <c r="AG168" i="1"/>
  <c r="AI168" i="1" s="1"/>
  <c r="AF168" i="1"/>
  <c r="AJ168" i="1" s="1"/>
  <c r="Z168" i="1"/>
  <c r="Y168" i="1"/>
  <c r="AA168" i="1" s="1"/>
  <c r="X168" i="1"/>
  <c r="AB168" i="1" s="1"/>
  <c r="W168" i="1"/>
  <c r="R168" i="1"/>
  <c r="Q168" i="1"/>
  <c r="P168" i="1"/>
  <c r="T168" i="1" s="1"/>
  <c r="O168" i="1"/>
  <c r="AP167" i="1"/>
  <c r="AO167" i="1"/>
  <c r="AQ167" i="1" s="1"/>
  <c r="AN167" i="1"/>
  <c r="AR167" i="1" s="1"/>
  <c r="AM167" i="1"/>
  <c r="AH167" i="1"/>
  <c r="AG167" i="1"/>
  <c r="AI167" i="1" s="1"/>
  <c r="AF167" i="1"/>
  <c r="AJ167" i="1" s="1"/>
  <c r="AE167" i="1"/>
  <c r="Z167" i="1"/>
  <c r="Y167" i="1"/>
  <c r="X167" i="1"/>
  <c r="AB167" i="1" s="1"/>
  <c r="W167" i="1"/>
  <c r="R167" i="1"/>
  <c r="Q167" i="1"/>
  <c r="S167" i="1" s="1"/>
  <c r="P167" i="1"/>
  <c r="T167" i="1" s="1"/>
  <c r="O167" i="1"/>
  <c r="G167" i="1" s="1"/>
  <c r="AP166" i="1"/>
  <c r="AO166" i="1"/>
  <c r="AQ166" i="1" s="1"/>
  <c r="AN166" i="1"/>
  <c r="AR166" i="1" s="1"/>
  <c r="AM166" i="1"/>
  <c r="AH166" i="1"/>
  <c r="AG166" i="1"/>
  <c r="AF166" i="1"/>
  <c r="AJ166" i="1" s="1"/>
  <c r="Z166" i="1"/>
  <c r="Y166" i="1"/>
  <c r="AA166" i="1" s="1"/>
  <c r="X166" i="1"/>
  <c r="AB166" i="1" s="1"/>
  <c r="W166" i="1"/>
  <c r="R166" i="1"/>
  <c r="Q166" i="1"/>
  <c r="S166" i="1" s="1"/>
  <c r="P166" i="1"/>
  <c r="T166" i="1" s="1"/>
  <c r="O166" i="1"/>
  <c r="AP165" i="1"/>
  <c r="AO165" i="1"/>
  <c r="AN165" i="1"/>
  <c r="AM165" i="1"/>
  <c r="AH165" i="1"/>
  <c r="AG165" i="1"/>
  <c r="AF165" i="1"/>
  <c r="AE165" i="1"/>
  <c r="Z165" i="1"/>
  <c r="Y165" i="1"/>
  <c r="X165" i="1"/>
  <c r="AB165" i="1" s="1"/>
  <c r="W165" i="1"/>
  <c r="R165" i="1"/>
  <c r="Q165" i="1"/>
  <c r="P165" i="1"/>
  <c r="H165" i="1" s="1"/>
  <c r="O165" i="1"/>
  <c r="G165" i="1" s="1"/>
  <c r="AP164" i="1"/>
  <c r="AO164" i="1"/>
  <c r="AN164" i="1"/>
  <c r="AM164" i="1"/>
  <c r="AH164" i="1"/>
  <c r="AG164" i="1"/>
  <c r="AF164" i="1"/>
  <c r="AE164" i="1"/>
  <c r="Z164" i="1"/>
  <c r="Y164" i="1"/>
  <c r="X164" i="1"/>
  <c r="W164" i="1"/>
  <c r="R164" i="1"/>
  <c r="Q164" i="1"/>
  <c r="P164" i="1"/>
  <c r="O164" i="1"/>
  <c r="AP161" i="1"/>
  <c r="AO161" i="1"/>
  <c r="AQ161" i="1" s="1"/>
  <c r="AN161" i="1"/>
  <c r="AR161" i="1" s="1"/>
  <c r="AM161" i="1"/>
  <c r="AH161" i="1"/>
  <c r="AG161" i="1"/>
  <c r="AI161" i="1" s="1"/>
  <c r="AF161" i="1"/>
  <c r="AJ161" i="1" s="1"/>
  <c r="AE161" i="1"/>
  <c r="Z161" i="1"/>
  <c r="Y161" i="1"/>
  <c r="AA161" i="1" s="1"/>
  <c r="X161" i="1"/>
  <c r="W161" i="1"/>
  <c r="R161" i="1"/>
  <c r="Q161" i="1"/>
  <c r="P161" i="1"/>
  <c r="H161" i="1" s="1"/>
  <c r="O161" i="1"/>
  <c r="AP160" i="1"/>
  <c r="AO160" i="1"/>
  <c r="AQ160" i="1" s="1"/>
  <c r="AN160" i="1"/>
  <c r="AR160" i="1" s="1"/>
  <c r="AM160" i="1"/>
  <c r="AH160" i="1"/>
  <c r="AG160" i="1"/>
  <c r="AI160" i="1" s="1"/>
  <c r="AF160" i="1"/>
  <c r="AJ160" i="1" s="1"/>
  <c r="AE160" i="1"/>
  <c r="Z160" i="1"/>
  <c r="Y160" i="1"/>
  <c r="AA160" i="1" s="1"/>
  <c r="X160" i="1"/>
  <c r="W160" i="1"/>
  <c r="R160" i="1"/>
  <c r="Q160" i="1"/>
  <c r="S160" i="1" s="1"/>
  <c r="P160" i="1"/>
  <c r="T160" i="1" s="1"/>
  <c r="O160" i="1"/>
  <c r="AP159" i="1"/>
  <c r="AO159" i="1"/>
  <c r="AN159" i="1"/>
  <c r="AR159" i="1" s="1"/>
  <c r="AM159" i="1"/>
  <c r="AH159" i="1"/>
  <c r="AG159" i="1"/>
  <c r="AI159" i="1" s="1"/>
  <c r="AF159" i="1"/>
  <c r="AJ159" i="1" s="1"/>
  <c r="AE159" i="1"/>
  <c r="Z159" i="1"/>
  <c r="Y159" i="1"/>
  <c r="X159" i="1"/>
  <c r="W159" i="1"/>
  <c r="R159" i="1"/>
  <c r="Q159" i="1"/>
  <c r="P159" i="1"/>
  <c r="O159" i="1"/>
  <c r="AP158" i="1"/>
  <c r="AO158" i="1"/>
  <c r="AQ158" i="1" s="1"/>
  <c r="AN158" i="1"/>
  <c r="AR158" i="1" s="1"/>
  <c r="AE158" i="1"/>
  <c r="AP157" i="1"/>
  <c r="AO157" i="1"/>
  <c r="AQ157" i="1" s="1"/>
  <c r="AN157" i="1"/>
  <c r="AR157" i="1" s="1"/>
  <c r="AM157" i="1"/>
  <c r="AH157" i="1"/>
  <c r="AG157" i="1"/>
  <c r="AI157" i="1" s="1"/>
  <c r="AF157" i="1"/>
  <c r="AJ157" i="1" s="1"/>
  <c r="AE157" i="1"/>
  <c r="Z157" i="1"/>
  <c r="Y157" i="1"/>
  <c r="X157" i="1"/>
  <c r="W157" i="1"/>
  <c r="R157" i="1"/>
  <c r="Q157" i="1"/>
  <c r="P157" i="1"/>
  <c r="O157" i="1"/>
  <c r="G157" i="1" s="1"/>
  <c r="AP156" i="1"/>
  <c r="AO156" i="1"/>
  <c r="AQ156" i="1" s="1"/>
  <c r="AN156" i="1"/>
  <c r="AR156" i="1" s="1"/>
  <c r="AM156" i="1"/>
  <c r="AH156" i="1"/>
  <c r="AG156" i="1"/>
  <c r="AI156" i="1" s="1"/>
  <c r="AF156" i="1"/>
  <c r="AJ156" i="1" s="1"/>
  <c r="AE156" i="1"/>
  <c r="Z156" i="1"/>
  <c r="Y156" i="1"/>
  <c r="AA156" i="1" s="1"/>
  <c r="X156" i="1"/>
  <c r="W156" i="1"/>
  <c r="R156" i="1"/>
  <c r="Q156" i="1"/>
  <c r="P156" i="1"/>
  <c r="O156" i="1"/>
  <c r="AP155" i="1"/>
  <c r="AO155" i="1"/>
  <c r="AQ155" i="1" s="1"/>
  <c r="AN155" i="1"/>
  <c r="AR155" i="1" s="1"/>
  <c r="AM155" i="1"/>
  <c r="AH155" i="1"/>
  <c r="AG155" i="1"/>
  <c r="AI155" i="1" s="1"/>
  <c r="AF155" i="1"/>
  <c r="AJ155" i="1" s="1"/>
  <c r="AE155" i="1"/>
  <c r="Z155" i="1"/>
  <c r="Y155" i="1"/>
  <c r="AA155" i="1" s="1"/>
  <c r="X155" i="1"/>
  <c r="W155" i="1"/>
  <c r="R155" i="1"/>
  <c r="Q155" i="1"/>
  <c r="P155" i="1"/>
  <c r="O155" i="1"/>
  <c r="AP154" i="1"/>
  <c r="AO154" i="1"/>
  <c r="AQ154" i="1" s="1"/>
  <c r="AN154" i="1"/>
  <c r="AR154" i="1" s="1"/>
  <c r="AM154" i="1"/>
  <c r="AH154" i="1"/>
  <c r="AG154" i="1"/>
  <c r="AI154" i="1" s="1"/>
  <c r="AF154" i="1"/>
  <c r="AJ154" i="1" s="1"/>
  <c r="AE154" i="1"/>
  <c r="Z154" i="1"/>
  <c r="Y154" i="1"/>
  <c r="AA154" i="1" s="1"/>
  <c r="X154" i="1"/>
  <c r="W154" i="1"/>
  <c r="R154" i="1"/>
  <c r="Q154" i="1"/>
  <c r="P154" i="1"/>
  <c r="O154" i="1"/>
  <c r="G154" i="1" s="1"/>
  <c r="AP153" i="1"/>
  <c r="AO153" i="1"/>
  <c r="AQ153" i="1" s="1"/>
  <c r="AN153" i="1"/>
  <c r="AR153" i="1" s="1"/>
  <c r="AM153" i="1"/>
  <c r="AH153" i="1"/>
  <c r="AG153" i="1"/>
  <c r="AI153" i="1" s="1"/>
  <c r="AF153" i="1"/>
  <c r="AJ153" i="1" s="1"/>
  <c r="AE153" i="1"/>
  <c r="Z153" i="1"/>
  <c r="Y153" i="1"/>
  <c r="X153" i="1"/>
  <c r="AB153" i="1" s="1"/>
  <c r="W153" i="1"/>
  <c r="R153" i="1"/>
  <c r="Q153" i="1"/>
  <c r="S153" i="1" s="1"/>
  <c r="P153" i="1"/>
  <c r="O153" i="1"/>
  <c r="AP152" i="1"/>
  <c r="AO152" i="1"/>
  <c r="AQ152" i="1" s="1"/>
  <c r="AN152" i="1"/>
  <c r="AM152" i="1"/>
  <c r="AH152" i="1"/>
  <c r="AG152" i="1"/>
  <c r="AF152" i="1"/>
  <c r="AJ152" i="1" s="1"/>
  <c r="AE152" i="1"/>
  <c r="Z152" i="1"/>
  <c r="Y152" i="1"/>
  <c r="AA152" i="1" s="1"/>
  <c r="X152" i="1"/>
  <c r="W152" i="1"/>
  <c r="R152" i="1"/>
  <c r="Q152" i="1"/>
  <c r="P152" i="1"/>
  <c r="O152" i="1"/>
  <c r="AP151" i="1"/>
  <c r="AO151" i="1"/>
  <c r="AN151" i="1"/>
  <c r="AM151" i="1"/>
  <c r="AH151" i="1"/>
  <c r="AG151" i="1"/>
  <c r="AI151" i="1" s="1"/>
  <c r="AF151" i="1"/>
  <c r="AE151" i="1"/>
  <c r="Z151" i="1"/>
  <c r="Y151" i="1"/>
  <c r="X151" i="1"/>
  <c r="W151" i="1"/>
  <c r="R151" i="1"/>
  <c r="Q151" i="1"/>
  <c r="P151" i="1"/>
  <c r="O151" i="1"/>
  <c r="AP150" i="1"/>
  <c r="AN150" i="1"/>
  <c r="AE150" i="1"/>
  <c r="AP149" i="1"/>
  <c r="AN149" i="1"/>
  <c r="AP148" i="1"/>
  <c r="AO148" i="1"/>
  <c r="AN148" i="1"/>
  <c r="AR148" i="1" s="1"/>
  <c r="AM148" i="1"/>
  <c r="AH148" i="1"/>
  <c r="AG148" i="1"/>
  <c r="AI148" i="1" s="1"/>
  <c r="AF148" i="1"/>
  <c r="AJ148" i="1" s="1"/>
  <c r="AE148" i="1"/>
  <c r="Z148" i="1"/>
  <c r="Y148" i="1"/>
  <c r="AA148" i="1" s="1"/>
  <c r="X148" i="1"/>
  <c r="AB148" i="1" s="1"/>
  <c r="W148" i="1"/>
  <c r="R148" i="1"/>
  <c r="Q148" i="1"/>
  <c r="P148" i="1"/>
  <c r="O148" i="1"/>
  <c r="AP147" i="1"/>
  <c r="AO147" i="1"/>
  <c r="AN147" i="1"/>
  <c r="AM147" i="1"/>
  <c r="AH147" i="1"/>
  <c r="AG147" i="1"/>
  <c r="AI147" i="1" s="1"/>
  <c r="AF147" i="1"/>
  <c r="AJ147" i="1" s="1"/>
  <c r="AE147" i="1"/>
  <c r="Z147" i="1"/>
  <c r="Y147" i="1"/>
  <c r="X147" i="1"/>
  <c r="W147" i="1"/>
  <c r="R147" i="1"/>
  <c r="Q147" i="1"/>
  <c r="P147" i="1"/>
  <c r="O147" i="1"/>
  <c r="G147" i="1" s="1"/>
  <c r="AQ146" i="1"/>
  <c r="AP146" i="1"/>
  <c r="AO146" i="1"/>
  <c r="AN146" i="1"/>
  <c r="AM146" i="1"/>
  <c r="AH146" i="1"/>
  <c r="AG146" i="1"/>
  <c r="AF146" i="1"/>
  <c r="AE146" i="1"/>
  <c r="Z146" i="1"/>
  <c r="AC146" i="1" s="1"/>
  <c r="Y146" i="1"/>
  <c r="X146" i="1"/>
  <c r="W146" i="1"/>
  <c r="R146" i="1"/>
  <c r="Q146" i="1"/>
  <c r="P146" i="1"/>
  <c r="O146" i="1"/>
  <c r="AO145" i="1"/>
  <c r="AQ145" i="1" s="1"/>
  <c r="AN145" i="1"/>
  <c r="AR145" i="1" s="1"/>
  <c r="AM145" i="1"/>
  <c r="AH145" i="1"/>
  <c r="AG145" i="1"/>
  <c r="AF145" i="1"/>
  <c r="AJ145" i="1" s="1"/>
  <c r="AE145" i="1"/>
  <c r="Z145" i="1"/>
  <c r="Y145" i="1"/>
  <c r="AA145" i="1" s="1"/>
  <c r="X145" i="1"/>
  <c r="W145" i="1"/>
  <c r="R145" i="1"/>
  <c r="Q145" i="1"/>
  <c r="P145" i="1"/>
  <c r="O145" i="1"/>
  <c r="G145" i="1" s="1"/>
  <c r="J145" i="1"/>
  <c r="AO144" i="1"/>
  <c r="AQ144" i="1" s="1"/>
  <c r="AN144" i="1"/>
  <c r="AR144" i="1" s="1"/>
  <c r="AM144" i="1"/>
  <c r="AH144" i="1"/>
  <c r="AG144" i="1"/>
  <c r="AF144" i="1"/>
  <c r="AJ144" i="1" s="1"/>
  <c r="AE144" i="1"/>
  <c r="Z144" i="1"/>
  <c r="Y144" i="1"/>
  <c r="X144" i="1"/>
  <c r="W144" i="1"/>
  <c r="R144" i="1"/>
  <c r="Q144" i="1"/>
  <c r="P144" i="1"/>
  <c r="O144" i="1"/>
  <c r="G144" i="1" s="1"/>
  <c r="AO143" i="1"/>
  <c r="AN143" i="1"/>
  <c r="AR143" i="1" s="1"/>
  <c r="AM143" i="1"/>
  <c r="AH143" i="1"/>
  <c r="AG143" i="1"/>
  <c r="AI143" i="1" s="1"/>
  <c r="AF143" i="1"/>
  <c r="AJ143" i="1" s="1"/>
  <c r="AE143" i="1"/>
  <c r="Z143" i="1"/>
  <c r="Y143" i="1"/>
  <c r="X143" i="1"/>
  <c r="W143" i="1"/>
  <c r="R143" i="1"/>
  <c r="Q143" i="1"/>
  <c r="P143" i="1"/>
  <c r="O143" i="1"/>
  <c r="G143" i="1" s="1"/>
  <c r="AO142" i="1"/>
  <c r="AS142" i="1" s="1"/>
  <c r="AN142" i="1"/>
  <c r="AR142" i="1" s="1"/>
  <c r="AM142" i="1"/>
  <c r="AH142" i="1"/>
  <c r="AG142" i="1"/>
  <c r="AF142" i="1"/>
  <c r="AJ142" i="1" s="1"/>
  <c r="AE142" i="1"/>
  <c r="Z142" i="1"/>
  <c r="Y142" i="1"/>
  <c r="AA142" i="1" s="1"/>
  <c r="X142" i="1"/>
  <c r="W142" i="1"/>
  <c r="R142" i="1"/>
  <c r="Q142" i="1"/>
  <c r="P142" i="1"/>
  <c r="T142" i="1" s="1"/>
  <c r="O142" i="1"/>
  <c r="G142" i="1" s="1"/>
  <c r="J142" i="1"/>
  <c r="AP141" i="1"/>
  <c r="AO141" i="1"/>
  <c r="AN141" i="1"/>
  <c r="AM141" i="1"/>
  <c r="AH141" i="1"/>
  <c r="AG141" i="1"/>
  <c r="AF141" i="1"/>
  <c r="AE141" i="1"/>
  <c r="Z141" i="1"/>
  <c r="Y141" i="1"/>
  <c r="X141" i="1"/>
  <c r="W141" i="1"/>
  <c r="R141" i="1"/>
  <c r="J141" i="1" s="1"/>
  <c r="Q141" i="1"/>
  <c r="P141" i="1"/>
  <c r="O141" i="1"/>
  <c r="G141" i="1" s="1"/>
  <c r="AN140" i="1"/>
  <c r="AP139" i="1"/>
  <c r="AO139" i="1"/>
  <c r="I139" i="1" s="1"/>
  <c r="I136" i="1" s="1"/>
  <c r="AN139" i="1"/>
  <c r="AM139" i="1"/>
  <c r="G139" i="1" s="1"/>
  <c r="G136" i="1" s="1"/>
  <c r="AH139" i="1"/>
  <c r="AG139" i="1"/>
  <c r="AF139" i="1"/>
  <c r="AE139" i="1"/>
  <c r="Z139" i="1"/>
  <c r="Y139" i="1"/>
  <c r="X139" i="1"/>
  <c r="W139" i="1"/>
  <c r="R139" i="1"/>
  <c r="Q139" i="1"/>
  <c r="P139" i="1"/>
  <c r="O139" i="1"/>
  <c r="J139" i="1"/>
  <c r="J136" i="1" s="1"/>
  <c r="AP138" i="1"/>
  <c r="AO138" i="1"/>
  <c r="AQ138" i="1" s="1"/>
  <c r="AN138" i="1"/>
  <c r="AR138" i="1" s="1"/>
  <c r="AM138" i="1"/>
  <c r="AH138" i="1"/>
  <c r="AG138" i="1"/>
  <c r="AI138" i="1" s="1"/>
  <c r="AF138" i="1"/>
  <c r="AJ138" i="1" s="1"/>
  <c r="AE138" i="1"/>
  <c r="Z138" i="1"/>
  <c r="Y138" i="1"/>
  <c r="AA138" i="1" s="1"/>
  <c r="X138" i="1"/>
  <c r="W138" i="1"/>
  <c r="R138" i="1"/>
  <c r="Q138" i="1"/>
  <c r="P138" i="1"/>
  <c r="O138" i="1"/>
  <c r="AP137" i="1"/>
  <c r="AO137" i="1"/>
  <c r="AN137" i="1"/>
  <c r="AR137" i="1" s="1"/>
  <c r="AM137" i="1"/>
  <c r="AH137" i="1"/>
  <c r="AG137" i="1"/>
  <c r="AI137" i="1" s="1"/>
  <c r="AF137" i="1"/>
  <c r="AE137" i="1"/>
  <c r="Z137" i="1"/>
  <c r="Y137" i="1"/>
  <c r="X137" i="1"/>
  <c r="W137" i="1"/>
  <c r="R137" i="1"/>
  <c r="Q137" i="1"/>
  <c r="P137" i="1"/>
  <c r="O137" i="1"/>
  <c r="AP135" i="1"/>
  <c r="AO135" i="1"/>
  <c r="AQ135" i="1" s="1"/>
  <c r="AN135" i="1"/>
  <c r="AR135" i="1" s="1"/>
  <c r="AM135" i="1"/>
  <c r="AH135" i="1"/>
  <c r="AG135" i="1"/>
  <c r="AI135" i="1" s="1"/>
  <c r="AF135" i="1"/>
  <c r="AJ135" i="1" s="1"/>
  <c r="AE135" i="1"/>
  <c r="Z135" i="1"/>
  <c r="Y135" i="1"/>
  <c r="AA135" i="1" s="1"/>
  <c r="X135" i="1"/>
  <c r="W135" i="1"/>
  <c r="R135" i="1"/>
  <c r="Q135" i="1"/>
  <c r="P135" i="1"/>
  <c r="O135" i="1"/>
  <c r="AP134" i="1"/>
  <c r="AO134" i="1"/>
  <c r="AN134" i="1"/>
  <c r="AM134" i="1"/>
  <c r="AH134" i="1"/>
  <c r="AG134" i="1"/>
  <c r="AI134" i="1" s="1"/>
  <c r="AF134" i="1"/>
  <c r="AJ134" i="1" s="1"/>
  <c r="AE134" i="1"/>
  <c r="Z134" i="1"/>
  <c r="Y134" i="1"/>
  <c r="AA134" i="1" s="1"/>
  <c r="X134" i="1"/>
  <c r="W134" i="1"/>
  <c r="R134" i="1"/>
  <c r="Q134" i="1"/>
  <c r="P134" i="1"/>
  <c r="T134" i="1" s="1"/>
  <c r="O134" i="1"/>
  <c r="AP133" i="1"/>
  <c r="AO133" i="1"/>
  <c r="AQ133" i="1" s="1"/>
  <c r="AN133" i="1"/>
  <c r="AR133" i="1" s="1"/>
  <c r="AM133" i="1"/>
  <c r="AH133" i="1"/>
  <c r="AG133" i="1"/>
  <c r="AI133" i="1" s="1"/>
  <c r="AF133" i="1"/>
  <c r="AJ133" i="1" s="1"/>
  <c r="AE133" i="1"/>
  <c r="Z133" i="1"/>
  <c r="Y133" i="1"/>
  <c r="AA133" i="1" s="1"/>
  <c r="X133" i="1"/>
  <c r="W133" i="1"/>
  <c r="R133" i="1"/>
  <c r="Q133" i="1"/>
  <c r="S133" i="1" s="1"/>
  <c r="P133" i="1"/>
  <c r="T133" i="1" s="1"/>
  <c r="O133" i="1"/>
  <c r="AP132" i="1"/>
  <c r="AO132" i="1"/>
  <c r="AQ132" i="1" s="1"/>
  <c r="AN132" i="1"/>
  <c r="AR132" i="1" s="1"/>
  <c r="AM132" i="1"/>
  <c r="AH132" i="1"/>
  <c r="AG132" i="1"/>
  <c r="AI132" i="1" s="1"/>
  <c r="AF132" i="1"/>
  <c r="AJ132" i="1" s="1"/>
  <c r="AE132" i="1"/>
  <c r="Z132" i="1"/>
  <c r="Y132" i="1"/>
  <c r="AA132" i="1" s="1"/>
  <c r="X132" i="1"/>
  <c r="W132" i="1"/>
  <c r="R132" i="1"/>
  <c r="Q132" i="1"/>
  <c r="P132" i="1"/>
  <c r="O132" i="1"/>
  <c r="AP131" i="1"/>
  <c r="AO131" i="1"/>
  <c r="AN131" i="1"/>
  <c r="AM131" i="1"/>
  <c r="AH131" i="1"/>
  <c r="AG131" i="1"/>
  <c r="AI131" i="1" s="1"/>
  <c r="AF131" i="1"/>
  <c r="AJ131" i="1" s="1"/>
  <c r="AE131" i="1"/>
  <c r="Z131" i="1"/>
  <c r="Y131" i="1"/>
  <c r="X131" i="1"/>
  <c r="W131" i="1"/>
  <c r="R131" i="1"/>
  <c r="Q131" i="1"/>
  <c r="P131" i="1"/>
  <c r="O131" i="1"/>
  <c r="AP130" i="1"/>
  <c r="AO130" i="1"/>
  <c r="AQ130" i="1" s="1"/>
  <c r="AN130" i="1"/>
  <c r="AR130" i="1" s="1"/>
  <c r="AM130" i="1"/>
  <c r="AH130" i="1"/>
  <c r="AG130" i="1"/>
  <c r="AF130" i="1"/>
  <c r="AJ130" i="1" s="1"/>
  <c r="AE130" i="1"/>
  <c r="Z130" i="1"/>
  <c r="Y130" i="1"/>
  <c r="X130" i="1"/>
  <c r="W130" i="1"/>
  <c r="R130" i="1"/>
  <c r="Q130" i="1"/>
  <c r="P130" i="1"/>
  <c r="O130" i="1"/>
  <c r="AP129" i="1"/>
  <c r="AO129" i="1"/>
  <c r="AN129" i="1"/>
  <c r="AR129" i="1" s="1"/>
  <c r="AM129" i="1"/>
  <c r="AH129" i="1"/>
  <c r="AG129" i="1"/>
  <c r="AI129" i="1" s="1"/>
  <c r="AF129" i="1"/>
  <c r="AE129" i="1"/>
  <c r="Z129" i="1"/>
  <c r="Y129" i="1"/>
  <c r="X129" i="1"/>
  <c r="AB129" i="1" s="1"/>
  <c r="W129" i="1"/>
  <c r="R129" i="1"/>
  <c r="Q129" i="1"/>
  <c r="Q128" i="1" s="1"/>
  <c r="P129" i="1"/>
  <c r="O129" i="1"/>
  <c r="AN128" i="1"/>
  <c r="AE128" i="1"/>
  <c r="AP126" i="1"/>
  <c r="AO126" i="1"/>
  <c r="AQ126" i="1" s="1"/>
  <c r="AN126" i="1"/>
  <c r="AR126" i="1" s="1"/>
  <c r="AM126" i="1"/>
  <c r="AH126" i="1"/>
  <c r="AG126" i="1"/>
  <c r="AF126" i="1"/>
  <c r="AJ126" i="1" s="1"/>
  <c r="AE126" i="1"/>
  <c r="Y126" i="1"/>
  <c r="X126" i="1"/>
  <c r="W126" i="1"/>
  <c r="R126" i="1"/>
  <c r="Q126" i="1"/>
  <c r="P126" i="1"/>
  <c r="O126" i="1"/>
  <c r="AP125" i="1"/>
  <c r="AO125" i="1"/>
  <c r="AN125" i="1"/>
  <c r="AR125" i="1" s="1"/>
  <c r="AM125" i="1"/>
  <c r="AH125" i="1"/>
  <c r="AG125" i="1"/>
  <c r="AI125" i="1" s="1"/>
  <c r="AF125" i="1"/>
  <c r="AE125" i="1"/>
  <c r="Y125" i="1"/>
  <c r="X125" i="1"/>
  <c r="W125" i="1"/>
  <c r="R125" i="1"/>
  <c r="Q125" i="1"/>
  <c r="S125" i="1" s="1"/>
  <c r="P125" i="1"/>
  <c r="T125" i="1" s="1"/>
  <c r="O125" i="1"/>
  <c r="AP124" i="1"/>
  <c r="AO124" i="1"/>
  <c r="AQ124" i="1" s="1"/>
  <c r="AN124" i="1"/>
  <c r="AR124" i="1" s="1"/>
  <c r="AM124" i="1"/>
  <c r="AH124" i="1"/>
  <c r="AG124" i="1"/>
  <c r="AI124" i="1" s="1"/>
  <c r="AF124" i="1"/>
  <c r="AJ124" i="1" s="1"/>
  <c r="AE124" i="1"/>
  <c r="Y124" i="1"/>
  <c r="X124" i="1"/>
  <c r="W124" i="1"/>
  <c r="R124" i="1"/>
  <c r="Q124" i="1"/>
  <c r="P124" i="1"/>
  <c r="O124" i="1"/>
  <c r="AN123" i="1"/>
  <c r="AR123" i="1" s="1"/>
  <c r="AM123" i="1"/>
  <c r="AH123" i="1"/>
  <c r="AG123" i="1"/>
  <c r="AI123" i="1" s="1"/>
  <c r="AF123" i="1"/>
  <c r="AJ123" i="1" s="1"/>
  <c r="AE123" i="1"/>
  <c r="AP122" i="1"/>
  <c r="AO122" i="1"/>
  <c r="AN122" i="1"/>
  <c r="AM122" i="1"/>
  <c r="AH122" i="1"/>
  <c r="AG122" i="1"/>
  <c r="AF122" i="1"/>
  <c r="AJ122" i="1" s="1"/>
  <c r="AE122" i="1"/>
  <c r="Z122" i="1"/>
  <c r="Y122" i="1"/>
  <c r="X122" i="1"/>
  <c r="W122" i="1"/>
  <c r="R122" i="1"/>
  <c r="Q122" i="1"/>
  <c r="P122" i="1"/>
  <c r="O122" i="1"/>
  <c r="AP121" i="1"/>
  <c r="AO121" i="1"/>
  <c r="AQ121" i="1" s="1"/>
  <c r="AN121" i="1"/>
  <c r="AR121" i="1" s="1"/>
  <c r="AM121" i="1"/>
  <c r="AH121" i="1"/>
  <c r="AG121" i="1"/>
  <c r="AI121" i="1" s="1"/>
  <c r="AF121" i="1"/>
  <c r="AE121" i="1"/>
  <c r="Z121" i="1"/>
  <c r="Y121" i="1"/>
  <c r="AA121" i="1" s="1"/>
  <c r="X121" i="1"/>
  <c r="AB121" i="1" s="1"/>
  <c r="W121" i="1"/>
  <c r="R121" i="1"/>
  <c r="Q121" i="1"/>
  <c r="S121" i="1" s="1"/>
  <c r="P121" i="1"/>
  <c r="T121" i="1" s="1"/>
  <c r="O121" i="1"/>
  <c r="AP120" i="1"/>
  <c r="AO120" i="1"/>
  <c r="AN120" i="1"/>
  <c r="AM120" i="1"/>
  <c r="AH120" i="1"/>
  <c r="AG120" i="1"/>
  <c r="AI120" i="1" s="1"/>
  <c r="AF120" i="1"/>
  <c r="AJ120" i="1" s="1"/>
  <c r="AE120" i="1"/>
  <c r="Z120" i="1"/>
  <c r="Y120" i="1"/>
  <c r="X120" i="1"/>
  <c r="W120" i="1"/>
  <c r="R120" i="1"/>
  <c r="Q120" i="1"/>
  <c r="P120" i="1"/>
  <c r="O120" i="1"/>
  <c r="AP119" i="1"/>
  <c r="AO119" i="1"/>
  <c r="AN119" i="1"/>
  <c r="AM119" i="1"/>
  <c r="AH119" i="1"/>
  <c r="AG119" i="1"/>
  <c r="AI119" i="1" s="1"/>
  <c r="AF119" i="1"/>
  <c r="AJ119" i="1" s="1"/>
  <c r="AE119" i="1"/>
  <c r="Z119" i="1"/>
  <c r="Y119" i="1"/>
  <c r="X119" i="1"/>
  <c r="W119" i="1"/>
  <c r="R119" i="1"/>
  <c r="Q119" i="1"/>
  <c r="P119" i="1"/>
  <c r="O119" i="1"/>
  <c r="AP118" i="1"/>
  <c r="AO118" i="1"/>
  <c r="AQ118" i="1" s="1"/>
  <c r="AN118" i="1"/>
  <c r="AR118" i="1" s="1"/>
  <c r="AM118" i="1"/>
  <c r="AH118" i="1"/>
  <c r="AG118" i="1"/>
  <c r="AF118" i="1"/>
  <c r="AJ118" i="1" s="1"/>
  <c r="AE118" i="1"/>
  <c r="Z118" i="1"/>
  <c r="Y118" i="1"/>
  <c r="X118" i="1"/>
  <c r="W118" i="1"/>
  <c r="R118" i="1"/>
  <c r="Q118" i="1"/>
  <c r="P118" i="1"/>
  <c r="O118" i="1"/>
  <c r="AP117" i="1"/>
  <c r="AO117" i="1"/>
  <c r="AQ117" i="1" s="1"/>
  <c r="AN117" i="1"/>
  <c r="AR117" i="1" s="1"/>
  <c r="AM117" i="1"/>
  <c r="AH117" i="1"/>
  <c r="AG117" i="1"/>
  <c r="AI117" i="1" s="1"/>
  <c r="AF117" i="1"/>
  <c r="AE117" i="1"/>
  <c r="Z117" i="1"/>
  <c r="Y117" i="1"/>
  <c r="X117" i="1"/>
  <c r="W117" i="1"/>
  <c r="R117" i="1"/>
  <c r="Q117" i="1"/>
  <c r="P117" i="1"/>
  <c r="O117" i="1"/>
  <c r="G117" i="1" s="1"/>
  <c r="AP116" i="1"/>
  <c r="AO116" i="1"/>
  <c r="AN116" i="1"/>
  <c r="AM116" i="1"/>
  <c r="AH116" i="1"/>
  <c r="AG116" i="1"/>
  <c r="AI116" i="1" s="1"/>
  <c r="AF116" i="1"/>
  <c r="AJ116" i="1" s="1"/>
  <c r="AE116" i="1"/>
  <c r="Z116" i="1"/>
  <c r="Y116" i="1"/>
  <c r="X116" i="1"/>
  <c r="W116" i="1"/>
  <c r="R116" i="1"/>
  <c r="Q116" i="1"/>
  <c r="P116" i="1"/>
  <c r="O116" i="1"/>
  <c r="AP115" i="1"/>
  <c r="AO115" i="1"/>
  <c r="AN115" i="1"/>
  <c r="AM115" i="1"/>
  <c r="AH115" i="1"/>
  <c r="AG115" i="1"/>
  <c r="AF115" i="1"/>
  <c r="AJ115" i="1" s="1"/>
  <c r="AE115" i="1"/>
  <c r="Z115" i="1"/>
  <c r="Y115" i="1"/>
  <c r="X115" i="1"/>
  <c r="W115" i="1"/>
  <c r="R115" i="1"/>
  <c r="Q115" i="1"/>
  <c r="P115" i="1"/>
  <c r="O115" i="1"/>
  <c r="AP114" i="1"/>
  <c r="AO114" i="1"/>
  <c r="AN114" i="1"/>
  <c r="AR114" i="1" s="1"/>
  <c r="AM114" i="1"/>
  <c r="AH114" i="1"/>
  <c r="AG114" i="1"/>
  <c r="AI114" i="1" s="1"/>
  <c r="AF114" i="1"/>
  <c r="AJ114" i="1" s="1"/>
  <c r="AE114" i="1"/>
  <c r="Z114" i="1"/>
  <c r="Y114" i="1"/>
  <c r="AA114" i="1" s="1"/>
  <c r="X114" i="1"/>
  <c r="W114" i="1"/>
  <c r="R114" i="1"/>
  <c r="Q114" i="1"/>
  <c r="S114" i="1" s="1"/>
  <c r="P114" i="1"/>
  <c r="T114" i="1" s="1"/>
  <c r="O114" i="1"/>
  <c r="AP113" i="1"/>
  <c r="AO113" i="1"/>
  <c r="AN113" i="1"/>
  <c r="AM113" i="1"/>
  <c r="AH113" i="1"/>
  <c r="AG113" i="1"/>
  <c r="AI113" i="1" s="1"/>
  <c r="AF113" i="1"/>
  <c r="AJ113" i="1" s="1"/>
  <c r="AE113" i="1"/>
  <c r="Z113" i="1"/>
  <c r="Y113" i="1"/>
  <c r="X113" i="1"/>
  <c r="W113" i="1"/>
  <c r="R113" i="1"/>
  <c r="Q113" i="1"/>
  <c r="P113" i="1"/>
  <c r="O113" i="1"/>
  <c r="AP112" i="1"/>
  <c r="AO112" i="1"/>
  <c r="AN112" i="1"/>
  <c r="AM112" i="1"/>
  <c r="AH112" i="1"/>
  <c r="AG112" i="1"/>
  <c r="AI112" i="1" s="1"/>
  <c r="AF112" i="1"/>
  <c r="AJ112" i="1" s="1"/>
  <c r="AE112" i="1"/>
  <c r="Z112" i="1"/>
  <c r="Y112" i="1"/>
  <c r="X112" i="1"/>
  <c r="W112" i="1"/>
  <c r="R112" i="1"/>
  <c r="Q112" i="1"/>
  <c r="P112" i="1"/>
  <c r="O112" i="1"/>
  <c r="AP111" i="1"/>
  <c r="AO111" i="1"/>
  <c r="AN111" i="1"/>
  <c r="AM111" i="1"/>
  <c r="AH111" i="1"/>
  <c r="AG111" i="1"/>
  <c r="AI111" i="1" s="1"/>
  <c r="AF111" i="1"/>
  <c r="AJ111" i="1" s="1"/>
  <c r="AE111" i="1"/>
  <c r="Z111" i="1"/>
  <c r="Y111" i="1"/>
  <c r="X111" i="1"/>
  <c r="W111" i="1"/>
  <c r="R111" i="1"/>
  <c r="Q111" i="1"/>
  <c r="P111" i="1"/>
  <c r="H111" i="1" s="1"/>
  <c r="O111" i="1"/>
  <c r="AP110" i="1"/>
  <c r="AO110" i="1"/>
  <c r="AN110" i="1"/>
  <c r="AM110" i="1"/>
  <c r="AH110" i="1"/>
  <c r="AG110" i="1"/>
  <c r="AI110" i="1" s="1"/>
  <c r="AF110" i="1"/>
  <c r="AJ110" i="1" s="1"/>
  <c r="AE110" i="1"/>
  <c r="Z110" i="1"/>
  <c r="Y110" i="1"/>
  <c r="X110" i="1"/>
  <c r="W110" i="1"/>
  <c r="R110" i="1"/>
  <c r="Q110" i="1"/>
  <c r="P110" i="1"/>
  <c r="O110" i="1"/>
  <c r="G110" i="1" s="1"/>
  <c r="AP109" i="1"/>
  <c r="AO109" i="1"/>
  <c r="AN109" i="1"/>
  <c r="AM109" i="1"/>
  <c r="AH109" i="1"/>
  <c r="AG109" i="1"/>
  <c r="AF109" i="1"/>
  <c r="AJ109" i="1" s="1"/>
  <c r="AE109" i="1"/>
  <c r="Z109" i="1"/>
  <c r="Y109" i="1"/>
  <c r="X109" i="1"/>
  <c r="W109" i="1"/>
  <c r="R109" i="1"/>
  <c r="Q109" i="1"/>
  <c r="P109" i="1"/>
  <c r="O109" i="1"/>
  <c r="AE108" i="1"/>
  <c r="AP107" i="1"/>
  <c r="AO107" i="1"/>
  <c r="AN107" i="1"/>
  <c r="AM107" i="1"/>
  <c r="AH107" i="1"/>
  <c r="AG107" i="1"/>
  <c r="AF107" i="1"/>
  <c r="AJ107" i="1" s="1"/>
  <c r="AE107" i="1"/>
  <c r="Z107" i="1"/>
  <c r="Y107" i="1"/>
  <c r="X107" i="1"/>
  <c r="W107" i="1"/>
  <c r="R107" i="1"/>
  <c r="Q107" i="1"/>
  <c r="P107" i="1"/>
  <c r="O107" i="1"/>
  <c r="G107" i="1" s="1"/>
  <c r="AP106" i="1"/>
  <c r="AO106" i="1"/>
  <c r="AN106" i="1"/>
  <c r="AM106" i="1"/>
  <c r="AH106" i="1"/>
  <c r="AG106" i="1"/>
  <c r="AI106" i="1" s="1"/>
  <c r="AF106" i="1"/>
  <c r="AJ106" i="1" s="1"/>
  <c r="AE106" i="1"/>
  <c r="Z106" i="1"/>
  <c r="Y106" i="1"/>
  <c r="X106" i="1"/>
  <c r="W106" i="1"/>
  <c r="R106" i="1"/>
  <c r="Q106" i="1"/>
  <c r="P106" i="1"/>
  <c r="O106" i="1"/>
  <c r="G106" i="1" s="1"/>
  <c r="AN105" i="1"/>
  <c r="AE105" i="1"/>
  <c r="AN104" i="1"/>
  <c r="AN103" i="1"/>
  <c r="F99" i="1"/>
  <c r="AP95" i="1"/>
  <c r="AO95" i="1"/>
  <c r="AQ95" i="1" s="1"/>
  <c r="AN95" i="1"/>
  <c r="AR95" i="1" s="1"/>
  <c r="AM95" i="1"/>
  <c r="AH95" i="1"/>
  <c r="AG95" i="1"/>
  <c r="AI95" i="1" s="1"/>
  <c r="AF95" i="1"/>
  <c r="AJ95" i="1" s="1"/>
  <c r="AE95" i="1"/>
  <c r="Z95" i="1"/>
  <c r="Y95" i="1"/>
  <c r="AA95" i="1" s="1"/>
  <c r="X95" i="1"/>
  <c r="AB95" i="1" s="1"/>
  <c r="W95" i="1"/>
  <c r="R95" i="1"/>
  <c r="Q95" i="1"/>
  <c r="P95" i="1"/>
  <c r="O95" i="1"/>
  <c r="AP94" i="1"/>
  <c r="AO94" i="1"/>
  <c r="AQ94" i="1" s="1"/>
  <c r="AN94" i="1"/>
  <c r="AR94" i="1" s="1"/>
  <c r="AM94" i="1"/>
  <c r="AH94" i="1"/>
  <c r="AG94" i="1"/>
  <c r="AI94" i="1" s="1"/>
  <c r="AF94" i="1"/>
  <c r="AJ94" i="1" s="1"/>
  <c r="AE94" i="1"/>
  <c r="Z94" i="1"/>
  <c r="Y94" i="1"/>
  <c r="X94" i="1"/>
  <c r="W94" i="1"/>
  <c r="AP93" i="1"/>
  <c r="AS93" i="1" s="1"/>
  <c r="AO93" i="1"/>
  <c r="AQ93" i="1" s="1"/>
  <c r="AN93" i="1"/>
  <c r="AR93" i="1" s="1"/>
  <c r="AM93" i="1"/>
  <c r="AH93" i="1"/>
  <c r="AG93" i="1"/>
  <c r="AI93" i="1" s="1"/>
  <c r="AF93" i="1"/>
  <c r="AJ93" i="1" s="1"/>
  <c r="AE93" i="1"/>
  <c r="Z93" i="1"/>
  <c r="Y93" i="1"/>
  <c r="X93" i="1"/>
  <c r="W93" i="1"/>
  <c r="R93" i="1"/>
  <c r="Q93" i="1"/>
  <c r="S93" i="1" s="1"/>
  <c r="P93" i="1"/>
  <c r="T93" i="1" s="1"/>
  <c r="O93" i="1"/>
  <c r="AP92" i="1"/>
  <c r="AS92" i="1" s="1"/>
  <c r="AO92" i="1"/>
  <c r="AN92" i="1"/>
  <c r="AM92" i="1"/>
  <c r="AH92" i="1"/>
  <c r="AG92" i="1"/>
  <c r="AI92" i="1" s="1"/>
  <c r="AF92" i="1"/>
  <c r="AJ92" i="1" s="1"/>
  <c r="AE92" i="1"/>
  <c r="Z92" i="1"/>
  <c r="Y92" i="1"/>
  <c r="X92" i="1"/>
  <c r="W92" i="1"/>
  <c r="R92" i="1"/>
  <c r="Q92" i="1"/>
  <c r="S92" i="1" s="1"/>
  <c r="P92" i="1"/>
  <c r="T92" i="1" s="1"/>
  <c r="O92" i="1"/>
  <c r="AP91" i="1"/>
  <c r="AO91" i="1"/>
  <c r="AQ91" i="1" s="1"/>
  <c r="AN91" i="1"/>
  <c r="AR91" i="1" s="1"/>
  <c r="AM91" i="1"/>
  <c r="AH91" i="1"/>
  <c r="AK91" i="1" s="1"/>
  <c r="AG91" i="1"/>
  <c r="AI91" i="1" s="1"/>
  <c r="AF91" i="1"/>
  <c r="AJ91" i="1" s="1"/>
  <c r="AE91" i="1"/>
  <c r="Z91" i="1"/>
  <c r="Y91" i="1"/>
  <c r="AA91" i="1" s="1"/>
  <c r="X91" i="1"/>
  <c r="AB91" i="1" s="1"/>
  <c r="W91" i="1"/>
  <c r="R91" i="1"/>
  <c r="Q91" i="1"/>
  <c r="P91" i="1"/>
  <c r="O91" i="1"/>
  <c r="AP90" i="1"/>
  <c r="AO90" i="1"/>
  <c r="AN90" i="1"/>
  <c r="AR90" i="1" s="1"/>
  <c r="AM90" i="1"/>
  <c r="AH90" i="1"/>
  <c r="AG90" i="1"/>
  <c r="AI90" i="1" s="1"/>
  <c r="AF90" i="1"/>
  <c r="AE90" i="1"/>
  <c r="Z90" i="1"/>
  <c r="Y90" i="1"/>
  <c r="AA90" i="1" s="1"/>
  <c r="X90" i="1"/>
  <c r="AB90" i="1" s="1"/>
  <c r="W90" i="1"/>
  <c r="R90" i="1"/>
  <c r="Q90" i="1"/>
  <c r="S90" i="1" s="1"/>
  <c r="P90" i="1"/>
  <c r="T90" i="1" s="1"/>
  <c r="L90" i="1" s="1"/>
  <c r="O90" i="1"/>
  <c r="G90" i="1" s="1"/>
  <c r="G89" i="1" s="1"/>
  <c r="AE89" i="1"/>
  <c r="AP88" i="1"/>
  <c r="AO88" i="1"/>
  <c r="AQ88" i="1" s="1"/>
  <c r="AN88" i="1"/>
  <c r="AR88" i="1" s="1"/>
  <c r="AM88" i="1"/>
  <c r="AH88" i="1"/>
  <c r="AG88" i="1"/>
  <c r="AI88" i="1" s="1"/>
  <c r="AF88" i="1"/>
  <c r="AJ88" i="1" s="1"/>
  <c r="AE88" i="1"/>
  <c r="Z88" i="1"/>
  <c r="Z87" i="1" s="1"/>
  <c r="Y88" i="1"/>
  <c r="X88" i="1"/>
  <c r="W88" i="1"/>
  <c r="W87" i="1" s="1"/>
  <c r="R88" i="1"/>
  <c r="R87" i="1" s="1"/>
  <c r="Q88" i="1"/>
  <c r="S88" i="1" s="1"/>
  <c r="P88" i="1"/>
  <c r="P87" i="1" s="1"/>
  <c r="T87" i="1" s="1"/>
  <c r="O88" i="1"/>
  <c r="G88" i="1" s="1"/>
  <c r="G87" i="1" s="1"/>
  <c r="AS87" i="1"/>
  <c r="AR87" i="1"/>
  <c r="AQ87" i="1"/>
  <c r="AM87" i="1"/>
  <c r="AG87" i="1"/>
  <c r="AI87" i="1" s="1"/>
  <c r="AF87" i="1"/>
  <c r="AJ87" i="1" s="1"/>
  <c r="AE87" i="1"/>
  <c r="Y87" i="1"/>
  <c r="O87" i="1"/>
  <c r="AP86" i="1"/>
  <c r="AO86" i="1"/>
  <c r="AQ86" i="1" s="1"/>
  <c r="AN86" i="1"/>
  <c r="AR86" i="1" s="1"/>
  <c r="AM86" i="1"/>
  <c r="AH86" i="1"/>
  <c r="AG86" i="1"/>
  <c r="AI86" i="1" s="1"/>
  <c r="AF86" i="1"/>
  <c r="AE86" i="1"/>
  <c r="Z86" i="1"/>
  <c r="Y86" i="1"/>
  <c r="X86" i="1"/>
  <c r="W86" i="1"/>
  <c r="R86" i="1"/>
  <c r="Q86" i="1"/>
  <c r="P86" i="1"/>
  <c r="O86" i="1"/>
  <c r="G86" i="1" s="1"/>
  <c r="AP85" i="1"/>
  <c r="AO85" i="1"/>
  <c r="AQ85" i="1" s="1"/>
  <c r="AN85" i="1"/>
  <c r="AR85" i="1" s="1"/>
  <c r="AM85" i="1"/>
  <c r="AH85" i="1"/>
  <c r="AG85" i="1"/>
  <c r="AI85" i="1" s="1"/>
  <c r="AF85" i="1"/>
  <c r="AJ85" i="1" s="1"/>
  <c r="AE85" i="1"/>
  <c r="Z85" i="1"/>
  <c r="Y85" i="1"/>
  <c r="X85" i="1"/>
  <c r="W85" i="1"/>
  <c r="R85" i="1"/>
  <c r="Q85" i="1"/>
  <c r="S85" i="1" s="1"/>
  <c r="P85" i="1"/>
  <c r="O85" i="1"/>
  <c r="AO84" i="1"/>
  <c r="AS84" i="1" s="1"/>
  <c r="AN84" i="1"/>
  <c r="AR84" i="1" s="1"/>
  <c r="AM84" i="1"/>
  <c r="AH84" i="1"/>
  <c r="AG84" i="1"/>
  <c r="AI84" i="1" s="1"/>
  <c r="AF84" i="1"/>
  <c r="AJ84" i="1" s="1"/>
  <c r="AE84" i="1"/>
  <c r="Z84" i="1"/>
  <c r="Y84" i="1"/>
  <c r="X84" i="1"/>
  <c r="AB84" i="1" s="1"/>
  <c r="W84" i="1"/>
  <c r="R84" i="1"/>
  <c r="Q84" i="1"/>
  <c r="S84" i="1" s="1"/>
  <c r="P84" i="1"/>
  <c r="O84" i="1"/>
  <c r="AO83" i="1"/>
  <c r="AN83" i="1"/>
  <c r="AR83" i="1" s="1"/>
  <c r="AM83" i="1"/>
  <c r="AH83" i="1"/>
  <c r="AG83" i="1"/>
  <c r="AI83" i="1" s="1"/>
  <c r="AF83" i="1"/>
  <c r="AJ83" i="1" s="1"/>
  <c r="AE83" i="1"/>
  <c r="Z83" i="1"/>
  <c r="Y83" i="1"/>
  <c r="AA83" i="1" s="1"/>
  <c r="X83" i="1"/>
  <c r="AB83" i="1" s="1"/>
  <c r="W83" i="1"/>
  <c r="R83" i="1"/>
  <c r="Q83" i="1"/>
  <c r="S83" i="1" s="1"/>
  <c r="P83" i="1"/>
  <c r="O83" i="1"/>
  <c r="AP82" i="1"/>
  <c r="AO82" i="1"/>
  <c r="AQ82" i="1" s="1"/>
  <c r="AN82" i="1"/>
  <c r="AM82" i="1"/>
  <c r="AH82" i="1"/>
  <c r="AG82" i="1"/>
  <c r="AF82" i="1"/>
  <c r="AJ82" i="1" s="1"/>
  <c r="AE82" i="1"/>
  <c r="Z82" i="1"/>
  <c r="Y82" i="1"/>
  <c r="X82" i="1"/>
  <c r="W82" i="1"/>
  <c r="R82" i="1"/>
  <c r="Q82" i="1"/>
  <c r="P82" i="1"/>
  <c r="O82" i="1"/>
  <c r="AO81" i="1"/>
  <c r="AQ81" i="1" s="1"/>
  <c r="AN81" i="1"/>
  <c r="AR81" i="1" s="1"/>
  <c r="AM81" i="1"/>
  <c r="AH81" i="1"/>
  <c r="AG81" i="1"/>
  <c r="AI81" i="1" s="1"/>
  <c r="AF81" i="1"/>
  <c r="AJ81" i="1" s="1"/>
  <c r="AE81" i="1"/>
  <c r="Z81" i="1"/>
  <c r="Y81" i="1"/>
  <c r="AA81" i="1" s="1"/>
  <c r="X81" i="1"/>
  <c r="W81" i="1"/>
  <c r="R81" i="1"/>
  <c r="J81" i="1" s="1"/>
  <c r="Q81" i="1"/>
  <c r="P81" i="1"/>
  <c r="O81" i="1"/>
  <c r="AO80" i="1"/>
  <c r="AQ80" i="1" s="1"/>
  <c r="AN80" i="1"/>
  <c r="AR80" i="1" s="1"/>
  <c r="AM80" i="1"/>
  <c r="AH80" i="1"/>
  <c r="AG80" i="1"/>
  <c r="AF80" i="1"/>
  <c r="AJ80" i="1" s="1"/>
  <c r="AE80" i="1"/>
  <c r="Z80" i="1"/>
  <c r="Y80" i="1"/>
  <c r="AA80" i="1" s="1"/>
  <c r="X80" i="1"/>
  <c r="AB80" i="1" s="1"/>
  <c r="W80" i="1"/>
  <c r="R80" i="1"/>
  <c r="Q80" i="1"/>
  <c r="P80" i="1"/>
  <c r="O80" i="1"/>
  <c r="G80" i="1" s="1"/>
  <c r="AP79" i="1"/>
  <c r="AO79" i="1"/>
  <c r="AQ79" i="1" s="1"/>
  <c r="AN79" i="1"/>
  <c r="AR79" i="1" s="1"/>
  <c r="AM79" i="1"/>
  <c r="AH79" i="1"/>
  <c r="AG79" i="1"/>
  <c r="AI79" i="1" s="1"/>
  <c r="AF79" i="1"/>
  <c r="AJ79" i="1" s="1"/>
  <c r="AE79" i="1"/>
  <c r="Z79" i="1"/>
  <c r="Y79" i="1"/>
  <c r="X79" i="1"/>
  <c r="W79" i="1"/>
  <c r="R79" i="1"/>
  <c r="Q79" i="1"/>
  <c r="P79" i="1"/>
  <c r="H79" i="1" s="1"/>
  <c r="O79" i="1"/>
  <c r="AP78" i="1"/>
  <c r="AO78" i="1"/>
  <c r="AQ78" i="1" s="1"/>
  <c r="AN78" i="1"/>
  <c r="AR78" i="1" s="1"/>
  <c r="AM78" i="1"/>
  <c r="AH78" i="1"/>
  <c r="AG78" i="1"/>
  <c r="AF78" i="1"/>
  <c r="AJ78" i="1" s="1"/>
  <c r="AE78" i="1"/>
  <c r="Z78" i="1"/>
  <c r="Y78" i="1"/>
  <c r="X78" i="1"/>
  <c r="W78" i="1"/>
  <c r="R78" i="1"/>
  <c r="Q78" i="1"/>
  <c r="P78" i="1"/>
  <c r="O78" i="1"/>
  <c r="AP77" i="1"/>
  <c r="AO77" i="1"/>
  <c r="AQ77" i="1" s="1"/>
  <c r="AN77" i="1"/>
  <c r="AR77" i="1" s="1"/>
  <c r="AM77" i="1"/>
  <c r="AH77" i="1"/>
  <c r="AG77" i="1"/>
  <c r="AI77" i="1" s="1"/>
  <c r="AF77" i="1"/>
  <c r="AE77" i="1"/>
  <c r="Z77" i="1"/>
  <c r="Y77" i="1"/>
  <c r="X77" i="1"/>
  <c r="W77" i="1"/>
  <c r="R77" i="1"/>
  <c r="Q77" i="1"/>
  <c r="S77" i="1" s="1"/>
  <c r="P77" i="1"/>
  <c r="O77" i="1"/>
  <c r="AO76" i="1"/>
  <c r="AS76" i="1" s="1"/>
  <c r="AN76" i="1"/>
  <c r="AR76" i="1" s="1"/>
  <c r="AM76" i="1"/>
  <c r="AP75" i="1"/>
  <c r="AO75" i="1"/>
  <c r="AQ75" i="1" s="1"/>
  <c r="AN75" i="1"/>
  <c r="AR75" i="1" s="1"/>
  <c r="AM75" i="1"/>
  <c r="AH75" i="1"/>
  <c r="AG75" i="1"/>
  <c r="AI75" i="1" s="1"/>
  <c r="AF75" i="1"/>
  <c r="AJ75" i="1" s="1"/>
  <c r="AE75" i="1"/>
  <c r="Z75" i="1"/>
  <c r="Y75" i="1"/>
  <c r="X75" i="1"/>
  <c r="W75" i="1"/>
  <c r="R75" i="1"/>
  <c r="Q75" i="1"/>
  <c r="P75" i="1"/>
  <c r="O75" i="1"/>
  <c r="G75" i="1" s="1"/>
  <c r="AP74" i="1"/>
  <c r="AO74" i="1"/>
  <c r="AQ74" i="1" s="1"/>
  <c r="AN74" i="1"/>
  <c r="AR74" i="1" s="1"/>
  <c r="AM74" i="1"/>
  <c r="AH74" i="1"/>
  <c r="AG74" i="1"/>
  <c r="AI74" i="1" s="1"/>
  <c r="AF74" i="1"/>
  <c r="AJ74" i="1" s="1"/>
  <c r="AE74" i="1"/>
  <c r="Z74" i="1"/>
  <c r="Y74" i="1"/>
  <c r="X74" i="1"/>
  <c r="AB74" i="1" s="1"/>
  <c r="W74" i="1"/>
  <c r="R74" i="1"/>
  <c r="Q74" i="1"/>
  <c r="P74" i="1"/>
  <c r="O74" i="1"/>
  <c r="AP73" i="1"/>
  <c r="AO73" i="1"/>
  <c r="AQ73" i="1" s="1"/>
  <c r="AN73" i="1"/>
  <c r="AR73" i="1" s="1"/>
  <c r="AM73" i="1"/>
  <c r="AH73" i="1"/>
  <c r="AG73" i="1"/>
  <c r="AF73" i="1"/>
  <c r="AJ73" i="1" s="1"/>
  <c r="AE73" i="1"/>
  <c r="Z73" i="1"/>
  <c r="Y73" i="1"/>
  <c r="X73" i="1"/>
  <c r="W73" i="1"/>
  <c r="R73" i="1"/>
  <c r="Q73" i="1"/>
  <c r="P73" i="1"/>
  <c r="T73" i="1" s="1"/>
  <c r="O73" i="1"/>
  <c r="G73" i="1" s="1"/>
  <c r="AP72" i="1"/>
  <c r="AO72" i="1"/>
  <c r="AN72" i="1"/>
  <c r="AR72" i="1" s="1"/>
  <c r="AM72" i="1"/>
  <c r="AH72" i="1"/>
  <c r="AG72" i="1"/>
  <c r="AI72" i="1" s="1"/>
  <c r="AF72" i="1"/>
  <c r="AJ72" i="1" s="1"/>
  <c r="AE72" i="1"/>
  <c r="Z72" i="1"/>
  <c r="Y72" i="1"/>
  <c r="X72" i="1"/>
  <c r="W72" i="1"/>
  <c r="R72" i="1"/>
  <c r="Q72" i="1"/>
  <c r="S72" i="1" s="1"/>
  <c r="P72" i="1"/>
  <c r="O72" i="1"/>
  <c r="AP71" i="1"/>
  <c r="AO71" i="1"/>
  <c r="AQ71" i="1" s="1"/>
  <c r="AN71" i="1"/>
  <c r="AR71" i="1" s="1"/>
  <c r="AM71" i="1"/>
  <c r="AH71" i="1"/>
  <c r="AG71" i="1"/>
  <c r="AI71" i="1" s="1"/>
  <c r="AF71" i="1"/>
  <c r="AJ71" i="1" s="1"/>
  <c r="AE71" i="1"/>
  <c r="Z71" i="1"/>
  <c r="Y71" i="1"/>
  <c r="X71" i="1"/>
  <c r="W71" i="1"/>
  <c r="R71" i="1"/>
  <c r="Q71" i="1"/>
  <c r="P71" i="1"/>
  <c r="T71" i="1" s="1"/>
  <c r="O71" i="1"/>
  <c r="J71" i="1"/>
  <c r="AP70" i="1"/>
  <c r="AO70" i="1"/>
  <c r="AN70" i="1"/>
  <c r="AR70" i="1" s="1"/>
  <c r="AM70" i="1"/>
  <c r="AH70" i="1"/>
  <c r="AG70" i="1"/>
  <c r="AI70" i="1" s="1"/>
  <c r="AF70" i="1"/>
  <c r="AE70" i="1"/>
  <c r="Z70" i="1"/>
  <c r="Y70" i="1"/>
  <c r="X70" i="1"/>
  <c r="W70" i="1"/>
  <c r="R70" i="1"/>
  <c r="Q70" i="1"/>
  <c r="S70" i="1" s="1"/>
  <c r="P70" i="1"/>
  <c r="T70" i="1" s="1"/>
  <c r="O70" i="1"/>
  <c r="AP68" i="1"/>
  <c r="AO68" i="1"/>
  <c r="AQ68" i="1" s="1"/>
  <c r="AN68" i="1"/>
  <c r="AR68" i="1" s="1"/>
  <c r="AM68" i="1"/>
  <c r="AH68" i="1"/>
  <c r="AG68" i="1"/>
  <c r="AI68" i="1" s="1"/>
  <c r="AF68" i="1"/>
  <c r="AJ68" i="1" s="1"/>
  <c r="AE68" i="1"/>
  <c r="Z68" i="1"/>
  <c r="Y68" i="1"/>
  <c r="X68" i="1"/>
  <c r="W68" i="1"/>
  <c r="R68" i="1"/>
  <c r="Q68" i="1"/>
  <c r="S68" i="1" s="1"/>
  <c r="P68" i="1"/>
  <c r="O68" i="1"/>
  <c r="AP67" i="1"/>
  <c r="AO67" i="1"/>
  <c r="AQ67" i="1" s="1"/>
  <c r="AN67" i="1"/>
  <c r="AR67" i="1" s="1"/>
  <c r="AM67" i="1"/>
  <c r="AH67" i="1"/>
  <c r="AG67" i="1"/>
  <c r="AI67" i="1" s="1"/>
  <c r="AF67" i="1"/>
  <c r="AJ67" i="1" s="1"/>
  <c r="AE67" i="1"/>
  <c r="Z67" i="1"/>
  <c r="Y67" i="1"/>
  <c r="X67" i="1"/>
  <c r="W67" i="1"/>
  <c r="R67" i="1"/>
  <c r="Q67" i="1"/>
  <c r="S67" i="1" s="1"/>
  <c r="P67" i="1"/>
  <c r="T67" i="1" s="1"/>
  <c r="O67" i="1"/>
  <c r="AP66" i="1"/>
  <c r="AO66" i="1"/>
  <c r="AQ66" i="1" s="1"/>
  <c r="AN66" i="1"/>
  <c r="AR66" i="1" s="1"/>
  <c r="AM66" i="1"/>
  <c r="AH66" i="1"/>
  <c r="AG66" i="1"/>
  <c r="AI66" i="1" s="1"/>
  <c r="AF66" i="1"/>
  <c r="AJ66" i="1" s="1"/>
  <c r="AE66" i="1"/>
  <c r="Z66" i="1"/>
  <c r="Y66" i="1"/>
  <c r="X66" i="1"/>
  <c r="W66" i="1"/>
  <c r="R66" i="1"/>
  <c r="Q66" i="1"/>
  <c r="S66" i="1" s="1"/>
  <c r="P66" i="1"/>
  <c r="O66" i="1"/>
  <c r="AP65" i="1"/>
  <c r="AO65" i="1"/>
  <c r="AQ65" i="1" s="1"/>
  <c r="AN65" i="1"/>
  <c r="AM65" i="1"/>
  <c r="AH65" i="1"/>
  <c r="AG65" i="1"/>
  <c r="AF65" i="1"/>
  <c r="AJ65" i="1" s="1"/>
  <c r="AE65" i="1"/>
  <c r="Z65" i="1"/>
  <c r="Y65" i="1"/>
  <c r="AA65" i="1" s="1"/>
  <c r="X65" i="1"/>
  <c r="X64" i="1" s="1"/>
  <c r="W65" i="1"/>
  <c r="R65" i="1"/>
  <c r="R64" i="1" s="1"/>
  <c r="Q65" i="1"/>
  <c r="S65" i="1" s="1"/>
  <c r="P65" i="1"/>
  <c r="T65" i="1" s="1"/>
  <c r="O65" i="1"/>
  <c r="AP63" i="1"/>
  <c r="AO63" i="1"/>
  <c r="AQ63" i="1" s="1"/>
  <c r="AN63" i="1"/>
  <c r="AR63" i="1" s="1"/>
  <c r="AM63" i="1"/>
  <c r="AH63" i="1"/>
  <c r="AG63" i="1"/>
  <c r="AI63" i="1" s="1"/>
  <c r="AF63" i="1"/>
  <c r="AJ63" i="1" s="1"/>
  <c r="AE63" i="1"/>
  <c r="Z63" i="1"/>
  <c r="Y63" i="1"/>
  <c r="AA63" i="1" s="1"/>
  <c r="X63" i="1"/>
  <c r="AB63" i="1" s="1"/>
  <c r="W63" i="1"/>
  <c r="R63" i="1"/>
  <c r="Q63" i="1"/>
  <c r="I63" i="1" s="1"/>
  <c r="P63" i="1"/>
  <c r="O63" i="1"/>
  <c r="AP62" i="1"/>
  <c r="AO62" i="1"/>
  <c r="AN62" i="1"/>
  <c r="AR62" i="1" s="1"/>
  <c r="AM62" i="1"/>
  <c r="AH62" i="1"/>
  <c r="AG62" i="1"/>
  <c r="AF62" i="1"/>
  <c r="AE62" i="1"/>
  <c r="Z62" i="1"/>
  <c r="Y62" i="1"/>
  <c r="X62" i="1"/>
  <c r="AB62" i="1" s="1"/>
  <c r="W62" i="1"/>
  <c r="R62" i="1"/>
  <c r="Q62" i="1"/>
  <c r="P62" i="1"/>
  <c r="H62" i="1" s="1"/>
  <c r="O62" i="1"/>
  <c r="G62" i="1" s="1"/>
  <c r="AP61" i="1"/>
  <c r="AO61" i="1"/>
  <c r="AQ61" i="1" s="1"/>
  <c r="AN61" i="1"/>
  <c r="AR61" i="1" s="1"/>
  <c r="AM61" i="1"/>
  <c r="AH61" i="1"/>
  <c r="AG61" i="1"/>
  <c r="AF61" i="1"/>
  <c r="AE61" i="1"/>
  <c r="Z61" i="1"/>
  <c r="Y61" i="1"/>
  <c r="X61" i="1"/>
  <c r="AB61" i="1" s="1"/>
  <c r="W61" i="1"/>
  <c r="R61" i="1"/>
  <c r="Q61" i="1"/>
  <c r="P61" i="1"/>
  <c r="O61" i="1"/>
  <c r="AP60" i="1"/>
  <c r="AO60" i="1"/>
  <c r="AN60" i="1"/>
  <c r="AR60" i="1" s="1"/>
  <c r="AM60" i="1"/>
  <c r="AH60" i="1"/>
  <c r="AG60" i="1"/>
  <c r="AF60" i="1"/>
  <c r="AJ60" i="1" s="1"/>
  <c r="AE60" i="1"/>
  <c r="Z60" i="1"/>
  <c r="Y60" i="1"/>
  <c r="AA60" i="1" s="1"/>
  <c r="X60" i="1"/>
  <c r="AB60" i="1" s="1"/>
  <c r="W60" i="1"/>
  <c r="R60" i="1"/>
  <c r="Q60" i="1"/>
  <c r="I60" i="1" s="1"/>
  <c r="P60" i="1"/>
  <c r="O60" i="1"/>
  <c r="G60" i="1" s="1"/>
  <c r="AP59" i="1"/>
  <c r="AO59" i="1"/>
  <c r="AN59" i="1"/>
  <c r="AM59" i="1"/>
  <c r="AH59" i="1"/>
  <c r="AG59" i="1"/>
  <c r="AI59" i="1" s="1"/>
  <c r="AF59" i="1"/>
  <c r="AJ59" i="1" s="1"/>
  <c r="AE59" i="1"/>
  <c r="Z59" i="1"/>
  <c r="Y59" i="1"/>
  <c r="X59" i="1"/>
  <c r="W59" i="1"/>
  <c r="R59" i="1"/>
  <c r="Q59" i="1"/>
  <c r="I59" i="1" s="1"/>
  <c r="P59" i="1"/>
  <c r="O59" i="1"/>
  <c r="AE58" i="1"/>
  <c r="AO57" i="1"/>
  <c r="AQ57" i="1" s="1"/>
  <c r="AN57" i="1"/>
  <c r="AR57" i="1" s="1"/>
  <c r="AM57" i="1"/>
  <c r="AH57" i="1"/>
  <c r="AG57" i="1"/>
  <c r="AF57" i="1"/>
  <c r="AE57" i="1"/>
  <c r="Z57" i="1"/>
  <c r="Y57" i="1"/>
  <c r="AA57" i="1" s="1"/>
  <c r="X57" i="1"/>
  <c r="AB57" i="1" s="1"/>
  <c r="W57" i="1"/>
  <c r="R57" i="1"/>
  <c r="Q57" i="1"/>
  <c r="I57" i="1" s="1"/>
  <c r="P57" i="1"/>
  <c r="O57" i="1"/>
  <c r="G57" i="1" s="1"/>
  <c r="AO56" i="1"/>
  <c r="AQ56" i="1" s="1"/>
  <c r="AN56" i="1"/>
  <c r="AR56" i="1" s="1"/>
  <c r="AM56" i="1"/>
  <c r="AH56" i="1"/>
  <c r="AG56" i="1"/>
  <c r="AI56" i="1" s="1"/>
  <c r="AF56" i="1"/>
  <c r="AJ56" i="1" s="1"/>
  <c r="AE56" i="1"/>
  <c r="AE55" i="1" s="1"/>
  <c r="Z56" i="1"/>
  <c r="Z55" i="1" s="1"/>
  <c r="Y56" i="1"/>
  <c r="AA56" i="1" s="1"/>
  <c r="X56" i="1"/>
  <c r="AB56" i="1" s="1"/>
  <c r="W56" i="1"/>
  <c r="R56" i="1"/>
  <c r="Q56" i="1"/>
  <c r="P56" i="1"/>
  <c r="P55" i="1" s="1"/>
  <c r="O56" i="1"/>
  <c r="G56" i="1" s="1"/>
  <c r="J56" i="1"/>
  <c r="AS55" i="1"/>
  <c r="AR55" i="1"/>
  <c r="AQ55" i="1"/>
  <c r="AM55" i="1"/>
  <c r="AP54" i="1"/>
  <c r="AO54" i="1"/>
  <c r="AQ54" i="1" s="1"/>
  <c r="AN54" i="1"/>
  <c r="AR54" i="1" s="1"/>
  <c r="AM54" i="1"/>
  <c r="AH54" i="1"/>
  <c r="AG54" i="1"/>
  <c r="AI54" i="1" s="1"/>
  <c r="AF54" i="1"/>
  <c r="AJ54" i="1" s="1"/>
  <c r="AE54" i="1"/>
  <c r="Z54" i="1"/>
  <c r="J54" i="1" s="1"/>
  <c r="Y54" i="1"/>
  <c r="X54" i="1"/>
  <c r="W54" i="1"/>
  <c r="R54" i="1"/>
  <c r="Q54" i="1"/>
  <c r="S54" i="1" s="1"/>
  <c r="P54" i="1"/>
  <c r="T54" i="1" s="1"/>
  <c r="O54" i="1"/>
  <c r="G54" i="1" s="1"/>
  <c r="AO53" i="1"/>
  <c r="AQ53" i="1" s="1"/>
  <c r="AN53" i="1"/>
  <c r="AR53" i="1" s="1"/>
  <c r="AM53" i="1"/>
  <c r="AH53" i="1"/>
  <c r="AH52" i="1" s="1"/>
  <c r="AG53" i="1"/>
  <c r="AG52" i="1" s="1"/>
  <c r="AI52" i="1" s="1"/>
  <c r="AF53" i="1"/>
  <c r="AJ53" i="1" s="1"/>
  <c r="AE53" i="1"/>
  <c r="AE52" i="1" s="1"/>
  <c r="Z53" i="1"/>
  <c r="Y53" i="1"/>
  <c r="AA53" i="1" s="1"/>
  <c r="X53" i="1"/>
  <c r="AB53" i="1" s="1"/>
  <c r="W53" i="1"/>
  <c r="R53" i="1"/>
  <c r="J53" i="1" s="1"/>
  <c r="Q53" i="1"/>
  <c r="Q52" i="1" s="1"/>
  <c r="P53" i="1"/>
  <c r="H53" i="1" s="1"/>
  <c r="O53" i="1"/>
  <c r="AS52" i="1"/>
  <c r="AR52" i="1"/>
  <c r="AQ52" i="1"/>
  <c r="AM52" i="1"/>
  <c r="O52" i="1"/>
  <c r="AP51" i="1"/>
  <c r="AO51" i="1"/>
  <c r="AQ51" i="1" s="1"/>
  <c r="AN51" i="1"/>
  <c r="AR51" i="1" s="1"/>
  <c r="AM51" i="1"/>
  <c r="AH51" i="1"/>
  <c r="AG51" i="1"/>
  <c r="AI51" i="1" s="1"/>
  <c r="AF51" i="1"/>
  <c r="AJ51" i="1" s="1"/>
  <c r="AE51" i="1"/>
  <c r="Z51" i="1"/>
  <c r="Y51" i="1"/>
  <c r="AA51" i="1" s="1"/>
  <c r="X51" i="1"/>
  <c r="AB51" i="1" s="1"/>
  <c r="W51" i="1"/>
  <c r="R51" i="1"/>
  <c r="Q51" i="1"/>
  <c r="P51" i="1"/>
  <c r="O51" i="1"/>
  <c r="G51" i="1" s="1"/>
  <c r="AO50" i="1"/>
  <c r="AQ50" i="1" s="1"/>
  <c r="AN50" i="1"/>
  <c r="AR50" i="1" s="1"/>
  <c r="AM50" i="1"/>
  <c r="AH50" i="1"/>
  <c r="AG50" i="1"/>
  <c r="AF50" i="1"/>
  <c r="AJ50" i="1" s="1"/>
  <c r="AE50" i="1"/>
  <c r="Z50" i="1"/>
  <c r="Y50" i="1"/>
  <c r="AA50" i="1" s="1"/>
  <c r="X50" i="1"/>
  <c r="AB50" i="1" s="1"/>
  <c r="W50" i="1"/>
  <c r="R50" i="1"/>
  <c r="Q50" i="1"/>
  <c r="I50" i="1" s="1"/>
  <c r="P50" i="1"/>
  <c r="O50" i="1"/>
  <c r="G50" i="1" s="1"/>
  <c r="AO49" i="1"/>
  <c r="AS49" i="1" s="1"/>
  <c r="AN49" i="1"/>
  <c r="AR49" i="1" s="1"/>
  <c r="AM49" i="1"/>
  <c r="AH49" i="1"/>
  <c r="AG49" i="1"/>
  <c r="AI49" i="1" s="1"/>
  <c r="AF49" i="1"/>
  <c r="AJ49" i="1" s="1"/>
  <c r="AE49" i="1"/>
  <c r="Z49" i="1"/>
  <c r="Y49" i="1"/>
  <c r="AA49" i="1" s="1"/>
  <c r="X49" i="1"/>
  <c r="AB49" i="1" s="1"/>
  <c r="W49" i="1"/>
  <c r="R49" i="1"/>
  <c r="J49" i="1" s="1"/>
  <c r="Q49" i="1"/>
  <c r="P49" i="1"/>
  <c r="H49" i="1" s="1"/>
  <c r="O49" i="1"/>
  <c r="G49" i="1" s="1"/>
  <c r="AO48" i="1"/>
  <c r="AQ48" i="1" s="1"/>
  <c r="AN48" i="1"/>
  <c r="AR48" i="1" s="1"/>
  <c r="AM48" i="1"/>
  <c r="AH48" i="1"/>
  <c r="AG48" i="1"/>
  <c r="AF48" i="1"/>
  <c r="AJ48" i="1" s="1"/>
  <c r="AE48" i="1"/>
  <c r="Z48" i="1"/>
  <c r="Y48" i="1"/>
  <c r="AA48" i="1" s="1"/>
  <c r="X48" i="1"/>
  <c r="AB48" i="1" s="1"/>
  <c r="W48" i="1"/>
  <c r="R48" i="1"/>
  <c r="Q48" i="1"/>
  <c r="I48" i="1" s="1"/>
  <c r="P48" i="1"/>
  <c r="O48" i="1"/>
  <c r="G48" i="1" s="1"/>
  <c r="AO47" i="1"/>
  <c r="AQ47" i="1" s="1"/>
  <c r="AN47" i="1"/>
  <c r="AR47" i="1" s="1"/>
  <c r="AM47" i="1"/>
  <c r="AH47" i="1"/>
  <c r="AG47" i="1"/>
  <c r="AI47" i="1" s="1"/>
  <c r="AF47" i="1"/>
  <c r="AJ47" i="1" s="1"/>
  <c r="AE47" i="1"/>
  <c r="Z47" i="1"/>
  <c r="Y47" i="1"/>
  <c r="AA47" i="1" s="1"/>
  <c r="X47" i="1"/>
  <c r="AB47" i="1" s="1"/>
  <c r="W47" i="1"/>
  <c r="R47" i="1"/>
  <c r="Q47" i="1"/>
  <c r="P47" i="1"/>
  <c r="H47" i="1" s="1"/>
  <c r="O47" i="1"/>
  <c r="G47" i="1" s="1"/>
  <c r="J47" i="1"/>
  <c r="AO46" i="1"/>
  <c r="AQ46" i="1" s="1"/>
  <c r="AN46" i="1"/>
  <c r="AR46" i="1" s="1"/>
  <c r="AM46" i="1"/>
  <c r="AH46" i="1"/>
  <c r="AG46" i="1"/>
  <c r="AF46" i="1"/>
  <c r="AJ46" i="1" s="1"/>
  <c r="AE46" i="1"/>
  <c r="Z46" i="1"/>
  <c r="Y46" i="1"/>
  <c r="AA46" i="1" s="1"/>
  <c r="X46" i="1"/>
  <c r="AB46" i="1" s="1"/>
  <c r="W46" i="1"/>
  <c r="R46" i="1"/>
  <c r="J46" i="1" s="1"/>
  <c r="Q46" i="1"/>
  <c r="I46" i="1" s="1"/>
  <c r="P46" i="1"/>
  <c r="O46" i="1"/>
  <c r="G46" i="1" s="1"/>
  <c r="AP45" i="1"/>
  <c r="AO45" i="1"/>
  <c r="AQ45" i="1" s="1"/>
  <c r="AN45" i="1"/>
  <c r="AR45" i="1" s="1"/>
  <c r="AM45" i="1"/>
  <c r="AH45" i="1"/>
  <c r="AG45" i="1"/>
  <c r="AI45" i="1" s="1"/>
  <c r="AF45" i="1"/>
  <c r="AJ45" i="1" s="1"/>
  <c r="AE45" i="1"/>
  <c r="Z45" i="1"/>
  <c r="Y45" i="1"/>
  <c r="AA45" i="1" s="1"/>
  <c r="X45" i="1"/>
  <c r="AB45" i="1" s="1"/>
  <c r="W45" i="1"/>
  <c r="R45" i="1"/>
  <c r="Q45" i="1"/>
  <c r="P45" i="1"/>
  <c r="H45" i="1" s="1"/>
  <c r="O45" i="1"/>
  <c r="G45" i="1" s="1"/>
  <c r="J45" i="1"/>
  <c r="AS44" i="1"/>
  <c r="AR44" i="1"/>
  <c r="AQ44" i="1"/>
  <c r="AM44" i="1"/>
  <c r="AH44" i="1"/>
  <c r="AG44" i="1"/>
  <c r="AI44" i="1" s="1"/>
  <c r="AF44" i="1"/>
  <c r="AJ44" i="1" s="1"/>
  <c r="AE44" i="1"/>
  <c r="AO43" i="1"/>
  <c r="AQ43" i="1" s="1"/>
  <c r="AN43" i="1"/>
  <c r="AR43" i="1" s="1"/>
  <c r="AM43" i="1"/>
  <c r="AH43" i="1"/>
  <c r="AG43" i="1"/>
  <c r="AF43" i="1"/>
  <c r="AJ43" i="1" s="1"/>
  <c r="AE43" i="1"/>
  <c r="Z43" i="1"/>
  <c r="Y43" i="1"/>
  <c r="AA43" i="1" s="1"/>
  <c r="X43" i="1"/>
  <c r="AB43" i="1" s="1"/>
  <c r="W43" i="1"/>
  <c r="R43" i="1"/>
  <c r="Q43" i="1"/>
  <c r="P43" i="1"/>
  <c r="O43" i="1"/>
  <c r="G43" i="1" s="1"/>
  <c r="AO42" i="1"/>
  <c r="AQ42" i="1" s="1"/>
  <c r="AN42" i="1"/>
  <c r="AR42" i="1" s="1"/>
  <c r="AM42" i="1"/>
  <c r="AH42" i="1"/>
  <c r="AG42" i="1"/>
  <c r="AI42" i="1" s="1"/>
  <c r="AF42" i="1"/>
  <c r="AJ42" i="1" s="1"/>
  <c r="AE42" i="1"/>
  <c r="Z42" i="1"/>
  <c r="Y42" i="1"/>
  <c r="X42" i="1"/>
  <c r="AB42" i="1" s="1"/>
  <c r="W42" i="1"/>
  <c r="R42" i="1"/>
  <c r="J42" i="1" s="1"/>
  <c r="Q42" i="1"/>
  <c r="P42" i="1"/>
  <c r="O42" i="1"/>
  <c r="G42" i="1" s="1"/>
  <c r="AP41" i="1"/>
  <c r="AO41" i="1"/>
  <c r="AQ41" i="1" s="1"/>
  <c r="AN41" i="1"/>
  <c r="AR41" i="1" s="1"/>
  <c r="AM41" i="1"/>
  <c r="AH41" i="1"/>
  <c r="AH40" i="1" s="1"/>
  <c r="AG41" i="1"/>
  <c r="AF41" i="1"/>
  <c r="AJ41" i="1" s="1"/>
  <c r="AE41" i="1"/>
  <c r="Z41" i="1"/>
  <c r="Z40" i="1" s="1"/>
  <c r="Y41" i="1"/>
  <c r="X41" i="1"/>
  <c r="AB41" i="1" s="1"/>
  <c r="W41" i="1"/>
  <c r="W40" i="1" s="1"/>
  <c r="R41" i="1"/>
  <c r="Q41" i="1"/>
  <c r="P41" i="1"/>
  <c r="O41" i="1"/>
  <c r="J41" i="1"/>
  <c r="AS40" i="1"/>
  <c r="AR40" i="1"/>
  <c r="AQ40" i="1"/>
  <c r="AM40" i="1"/>
  <c r="AE40" i="1"/>
  <c r="AS39" i="1"/>
  <c r="AR39" i="1"/>
  <c r="AQ39" i="1"/>
  <c r="AM39" i="1"/>
  <c r="AE39" i="1"/>
  <c r="AP38" i="1"/>
  <c r="AO38" i="1"/>
  <c r="AQ38" i="1" s="1"/>
  <c r="AN38" i="1"/>
  <c r="AR38" i="1" s="1"/>
  <c r="AM38" i="1"/>
  <c r="AH38" i="1"/>
  <c r="AG38" i="1"/>
  <c r="AF38" i="1"/>
  <c r="AJ38" i="1" s="1"/>
  <c r="AE38" i="1"/>
  <c r="Z38" i="1"/>
  <c r="Y38" i="1"/>
  <c r="X38" i="1"/>
  <c r="W38" i="1"/>
  <c r="G38" i="1" s="1"/>
  <c r="R38" i="1"/>
  <c r="Q38" i="1"/>
  <c r="S38" i="1" s="1"/>
  <c r="P38" i="1"/>
  <c r="T38" i="1" s="1"/>
  <c r="O38" i="1"/>
  <c r="J38" i="1"/>
  <c r="I38" i="1"/>
  <c r="AP37" i="1"/>
  <c r="AO37" i="1"/>
  <c r="AN37" i="1"/>
  <c r="AM37" i="1"/>
  <c r="AH37" i="1"/>
  <c r="AG37" i="1"/>
  <c r="AI37" i="1" s="1"/>
  <c r="AF37" i="1"/>
  <c r="AJ37" i="1" s="1"/>
  <c r="AE37" i="1"/>
  <c r="Z37" i="1"/>
  <c r="Y37" i="1"/>
  <c r="AA37" i="1" s="1"/>
  <c r="X37" i="1"/>
  <c r="AB37" i="1" s="1"/>
  <c r="W37" i="1"/>
  <c r="R37" i="1"/>
  <c r="Q37" i="1"/>
  <c r="S37" i="1" s="1"/>
  <c r="P37" i="1"/>
  <c r="T37" i="1" s="1"/>
  <c r="O37" i="1"/>
  <c r="AP36" i="1"/>
  <c r="AO36" i="1"/>
  <c r="AQ36" i="1" s="1"/>
  <c r="AN36" i="1"/>
  <c r="AR36" i="1" s="1"/>
  <c r="AM36" i="1"/>
  <c r="AH36" i="1"/>
  <c r="AG36" i="1"/>
  <c r="AI36" i="1" s="1"/>
  <c r="AF36" i="1"/>
  <c r="AJ36" i="1" s="1"/>
  <c r="AE36" i="1"/>
  <c r="Z36" i="1"/>
  <c r="Y36" i="1"/>
  <c r="X36" i="1"/>
  <c r="AB36" i="1" s="1"/>
  <c r="W36" i="1"/>
  <c r="R36" i="1"/>
  <c r="Q36" i="1"/>
  <c r="P36" i="1"/>
  <c r="O36" i="1"/>
  <c r="AP35" i="1"/>
  <c r="AO35" i="1"/>
  <c r="AN35" i="1"/>
  <c r="AR35" i="1" s="1"/>
  <c r="AM35" i="1"/>
  <c r="AH35" i="1"/>
  <c r="AG35" i="1"/>
  <c r="AI35" i="1" s="1"/>
  <c r="AF35" i="1"/>
  <c r="AJ35" i="1" s="1"/>
  <c r="AE35" i="1"/>
  <c r="Z35" i="1"/>
  <c r="Y35" i="1"/>
  <c r="X35" i="1"/>
  <c r="W35" i="1"/>
  <c r="R35" i="1"/>
  <c r="Q35" i="1"/>
  <c r="I35" i="1" s="1"/>
  <c r="P35" i="1"/>
  <c r="T35" i="1" s="1"/>
  <c r="O35" i="1"/>
  <c r="AP34" i="1"/>
  <c r="AO34" i="1"/>
  <c r="AQ34" i="1" s="1"/>
  <c r="AN34" i="1"/>
  <c r="AR34" i="1" s="1"/>
  <c r="AM34" i="1"/>
  <c r="AH34" i="1"/>
  <c r="AG34" i="1"/>
  <c r="AI34" i="1" s="1"/>
  <c r="AF34" i="1"/>
  <c r="AJ34" i="1" s="1"/>
  <c r="AE34" i="1"/>
  <c r="Z34" i="1"/>
  <c r="J34" i="1" s="1"/>
  <c r="Y34" i="1"/>
  <c r="X34" i="1"/>
  <c r="W34" i="1"/>
  <c r="G34" i="1" s="1"/>
  <c r="R34" i="1"/>
  <c r="Q34" i="1"/>
  <c r="P34" i="1"/>
  <c r="O34" i="1"/>
  <c r="AP33" i="1"/>
  <c r="AO33" i="1"/>
  <c r="AQ33" i="1" s="1"/>
  <c r="AN33" i="1"/>
  <c r="AR33" i="1" s="1"/>
  <c r="AM33" i="1"/>
  <c r="AH33" i="1"/>
  <c r="AG33" i="1"/>
  <c r="AI33" i="1" s="1"/>
  <c r="AF33" i="1"/>
  <c r="AJ33" i="1" s="1"/>
  <c r="AE33" i="1"/>
  <c r="Z33" i="1"/>
  <c r="J33" i="1" s="1"/>
  <c r="Y33" i="1"/>
  <c r="X33" i="1"/>
  <c r="W33" i="1"/>
  <c r="G33" i="1" s="1"/>
  <c r="R33" i="1"/>
  <c r="Q33" i="1"/>
  <c r="S33" i="1" s="1"/>
  <c r="P33" i="1"/>
  <c r="T33" i="1" s="1"/>
  <c r="O33" i="1"/>
  <c r="AP32" i="1"/>
  <c r="AO32" i="1"/>
  <c r="AN32" i="1"/>
  <c r="AR32" i="1" s="1"/>
  <c r="AM32" i="1"/>
  <c r="AH32" i="1"/>
  <c r="AG32" i="1"/>
  <c r="AF32" i="1"/>
  <c r="AJ32" i="1" s="1"/>
  <c r="AE32" i="1"/>
  <c r="Z32" i="1"/>
  <c r="J32" i="1" s="1"/>
  <c r="Y32" i="1"/>
  <c r="AA32" i="1" s="1"/>
  <c r="X32" i="1"/>
  <c r="AB32" i="1" s="1"/>
  <c r="W32" i="1"/>
  <c r="G32" i="1" s="1"/>
  <c r="R32" i="1"/>
  <c r="Q32" i="1"/>
  <c r="S32" i="1" s="1"/>
  <c r="P32" i="1"/>
  <c r="T32" i="1" s="1"/>
  <c r="O32" i="1"/>
  <c r="AP31" i="1"/>
  <c r="AO31" i="1"/>
  <c r="AN31" i="1"/>
  <c r="AR31" i="1" s="1"/>
  <c r="AM31" i="1"/>
  <c r="AH31" i="1"/>
  <c r="AG31" i="1"/>
  <c r="AI31" i="1" s="1"/>
  <c r="AF31" i="1"/>
  <c r="AJ31" i="1" s="1"/>
  <c r="AE31" i="1"/>
  <c r="Z31" i="1"/>
  <c r="J31" i="1" s="1"/>
  <c r="Y31" i="1"/>
  <c r="AA31" i="1" s="1"/>
  <c r="X31" i="1"/>
  <c r="AB31" i="1" s="1"/>
  <c r="W31" i="1"/>
  <c r="G31" i="1" s="1"/>
  <c r="R31" i="1"/>
  <c r="Q31" i="1"/>
  <c r="I31" i="1" s="1"/>
  <c r="K31" i="1" s="1"/>
  <c r="P31" i="1"/>
  <c r="T31" i="1" s="1"/>
  <c r="O31" i="1"/>
  <c r="AP30" i="1"/>
  <c r="AO30" i="1"/>
  <c r="AQ30" i="1" s="1"/>
  <c r="AN30" i="1"/>
  <c r="AR30" i="1" s="1"/>
  <c r="AM30" i="1"/>
  <c r="AH30" i="1"/>
  <c r="AG30" i="1"/>
  <c r="AI30" i="1" s="1"/>
  <c r="AF30" i="1"/>
  <c r="AJ30" i="1" s="1"/>
  <c r="AE30" i="1"/>
  <c r="Z30" i="1"/>
  <c r="J30" i="1" s="1"/>
  <c r="Y30" i="1"/>
  <c r="X30" i="1"/>
  <c r="W30" i="1"/>
  <c r="R30" i="1"/>
  <c r="Q30" i="1"/>
  <c r="P30" i="1"/>
  <c r="H30" i="1" s="1"/>
  <c r="O30" i="1"/>
  <c r="AP29" i="1"/>
  <c r="AO29" i="1"/>
  <c r="AQ29" i="1" s="1"/>
  <c r="AN29" i="1"/>
  <c r="AR29" i="1" s="1"/>
  <c r="AM29" i="1"/>
  <c r="AH29" i="1"/>
  <c r="AG29" i="1"/>
  <c r="AF29" i="1"/>
  <c r="AJ29" i="1" s="1"/>
  <c r="AE29" i="1"/>
  <c r="Z29" i="1"/>
  <c r="J29" i="1" s="1"/>
  <c r="Y29" i="1"/>
  <c r="X29" i="1"/>
  <c r="W29" i="1"/>
  <c r="R29" i="1"/>
  <c r="Q29" i="1"/>
  <c r="S29" i="1" s="1"/>
  <c r="P29" i="1"/>
  <c r="T29" i="1" s="1"/>
  <c r="O29" i="1"/>
  <c r="G29" i="1" s="1"/>
  <c r="AP28" i="1"/>
  <c r="AO28" i="1"/>
  <c r="AN28" i="1"/>
  <c r="AR28" i="1" s="1"/>
  <c r="AM28" i="1"/>
  <c r="AH28" i="1"/>
  <c r="AG28" i="1"/>
  <c r="AF28" i="1"/>
  <c r="AJ28" i="1" s="1"/>
  <c r="AE28" i="1"/>
  <c r="Z28" i="1"/>
  <c r="J28" i="1" s="1"/>
  <c r="Y28" i="1"/>
  <c r="X28" i="1"/>
  <c r="W28" i="1"/>
  <c r="R28" i="1"/>
  <c r="Q28" i="1"/>
  <c r="S28" i="1" s="1"/>
  <c r="P28" i="1"/>
  <c r="T28" i="1" s="1"/>
  <c r="O28" i="1"/>
  <c r="G28" i="1" s="1"/>
  <c r="AP27" i="1"/>
  <c r="AO27" i="1"/>
  <c r="AN27" i="1"/>
  <c r="AR27" i="1" s="1"/>
  <c r="AM27" i="1"/>
  <c r="AH27" i="1"/>
  <c r="AG27" i="1"/>
  <c r="AI27" i="1" s="1"/>
  <c r="AF27" i="1"/>
  <c r="AJ27" i="1" s="1"/>
  <c r="AE27" i="1"/>
  <c r="Z27" i="1"/>
  <c r="Y27" i="1"/>
  <c r="X27" i="1"/>
  <c r="W27" i="1"/>
  <c r="R27" i="1"/>
  <c r="Q27" i="1"/>
  <c r="I27" i="1" s="1"/>
  <c r="P27" i="1"/>
  <c r="T27" i="1" s="1"/>
  <c r="O27" i="1"/>
  <c r="AP26" i="1"/>
  <c r="AO26" i="1"/>
  <c r="AQ26" i="1" s="1"/>
  <c r="AN26" i="1"/>
  <c r="AR26" i="1" s="1"/>
  <c r="AM26" i="1"/>
  <c r="AH26" i="1"/>
  <c r="AG26" i="1"/>
  <c r="AI26" i="1" s="1"/>
  <c r="AF26" i="1"/>
  <c r="AJ26" i="1" s="1"/>
  <c r="AE26" i="1"/>
  <c r="Z26" i="1"/>
  <c r="Y26" i="1"/>
  <c r="X26" i="1"/>
  <c r="W26" i="1"/>
  <c r="R26" i="1"/>
  <c r="Q26" i="1"/>
  <c r="P26" i="1"/>
  <c r="H26" i="1" s="1"/>
  <c r="O26" i="1"/>
  <c r="G26" i="1" s="1"/>
  <c r="AN25" i="1"/>
  <c r="AR25" i="1" s="1"/>
  <c r="AM25" i="1"/>
  <c r="AE25" i="1"/>
  <c r="O25" i="1"/>
  <c r="AO24" i="1"/>
  <c r="AQ24" i="1" s="1"/>
  <c r="AN24" i="1"/>
  <c r="AM24" i="1"/>
  <c r="AH24" i="1"/>
  <c r="AG24" i="1"/>
  <c r="AI24" i="1" s="1"/>
  <c r="AF24" i="1"/>
  <c r="AJ24" i="1" s="1"/>
  <c r="AE24" i="1"/>
  <c r="Z24" i="1"/>
  <c r="Y24" i="1"/>
  <c r="AA24" i="1" s="1"/>
  <c r="X24" i="1"/>
  <c r="AB24" i="1" s="1"/>
  <c r="W24" i="1"/>
  <c r="R24" i="1"/>
  <c r="J24" i="1" s="1"/>
  <c r="Q24" i="1"/>
  <c r="P24" i="1"/>
  <c r="O24" i="1"/>
  <c r="AM23" i="1"/>
  <c r="AP19" i="1"/>
  <c r="AO19" i="1"/>
  <c r="AN19" i="1"/>
  <c r="AR19" i="1" s="1"/>
  <c r="AH19" i="1"/>
  <c r="AG19" i="1"/>
  <c r="AI19" i="1" s="1"/>
  <c r="AF19" i="1"/>
  <c r="AJ19" i="1" s="1"/>
  <c r="Z19" i="1"/>
  <c r="Y19" i="1"/>
  <c r="AA19" i="1" s="1"/>
  <c r="X19" i="1"/>
  <c r="AB19" i="1" s="1"/>
  <c r="R19" i="1"/>
  <c r="Q19" i="1"/>
  <c r="P19" i="1"/>
  <c r="O19" i="1"/>
  <c r="G19" i="1" s="1"/>
  <c r="AP18" i="1"/>
  <c r="AO18" i="1"/>
  <c r="AQ18" i="1" s="1"/>
  <c r="AN18" i="1"/>
  <c r="AR18" i="1" s="1"/>
  <c r="AH18" i="1"/>
  <c r="AG18" i="1"/>
  <c r="AI18" i="1" s="1"/>
  <c r="AF18" i="1"/>
  <c r="AJ18" i="1" s="1"/>
  <c r="Z18" i="1"/>
  <c r="Y18" i="1"/>
  <c r="AA18" i="1" s="1"/>
  <c r="X18" i="1"/>
  <c r="AB18" i="1" s="1"/>
  <c r="R18" i="1"/>
  <c r="Q18" i="1"/>
  <c r="P18" i="1"/>
  <c r="O18" i="1"/>
  <c r="G18" i="1" s="1"/>
  <c r="AP17" i="1"/>
  <c r="AO17" i="1"/>
  <c r="AQ17" i="1" s="1"/>
  <c r="AN17" i="1"/>
  <c r="AR17" i="1" s="1"/>
  <c r="AH17" i="1"/>
  <c r="AG17" i="1"/>
  <c r="AF17" i="1"/>
  <c r="AJ17" i="1" s="1"/>
  <c r="Z17" i="1"/>
  <c r="Y17" i="1"/>
  <c r="AA17" i="1" s="1"/>
  <c r="X17" i="1"/>
  <c r="AB17" i="1" s="1"/>
  <c r="R17" i="1"/>
  <c r="Q17" i="1"/>
  <c r="P17" i="1"/>
  <c r="O17" i="1"/>
  <c r="G17" i="1" s="1"/>
  <c r="AM16" i="1"/>
  <c r="AE16" i="1"/>
  <c r="W16" i="1"/>
  <c r="F11" i="1"/>
  <c r="D7" i="3" s="1"/>
  <c r="F5" i="1"/>
  <c r="AS68" i="1" l="1"/>
  <c r="G125" i="1"/>
  <c r="F9" i="2"/>
  <c r="E11" i="3"/>
  <c r="G14" i="3"/>
  <c r="G15" i="3"/>
  <c r="G18" i="3"/>
  <c r="G19" i="3"/>
  <c r="AI11" i="5"/>
  <c r="I11" i="5"/>
  <c r="Q33" i="5"/>
  <c r="M13" i="5"/>
  <c r="AI13" i="5"/>
  <c r="I14" i="5"/>
  <c r="I15" i="5"/>
  <c r="Q15" i="5"/>
  <c r="U15" i="5"/>
  <c r="M17" i="5"/>
  <c r="U17" i="5"/>
  <c r="E18" i="5"/>
  <c r="I18" i="5"/>
  <c r="I19" i="5"/>
  <c r="U21" i="5"/>
  <c r="E22" i="5"/>
  <c r="I22" i="5"/>
  <c r="I23" i="5"/>
  <c r="AF27" i="5"/>
  <c r="M29" i="5"/>
  <c r="U29" i="5"/>
  <c r="E30" i="5"/>
  <c r="AG30" i="5"/>
  <c r="E32" i="5"/>
  <c r="Q32" i="5"/>
  <c r="G52" i="2"/>
  <c r="F52" i="2"/>
  <c r="O10" i="3"/>
  <c r="K11" i="3"/>
  <c r="G13" i="3"/>
  <c r="M11" i="5"/>
  <c r="L33" i="5"/>
  <c r="AC33" i="5"/>
  <c r="E14" i="5"/>
  <c r="E17" i="5"/>
  <c r="AG18" i="5"/>
  <c r="E20" i="5"/>
  <c r="Q20" i="5"/>
  <c r="AG22" i="5"/>
  <c r="Q23" i="5"/>
  <c r="U23" i="5"/>
  <c r="U24" i="5"/>
  <c r="M25" i="5"/>
  <c r="U25" i="5"/>
  <c r="E26" i="5"/>
  <c r="I26" i="5"/>
  <c r="M27" i="5"/>
  <c r="E28" i="5"/>
  <c r="Q28" i="5"/>
  <c r="E29" i="5"/>
  <c r="Q30" i="5"/>
  <c r="Y30" i="5"/>
  <c r="I31" i="5"/>
  <c r="D37" i="5"/>
  <c r="M33" i="5"/>
  <c r="U33" i="5"/>
  <c r="AF33" i="5"/>
  <c r="AF34" i="5" s="1"/>
  <c r="E11" i="5"/>
  <c r="U11" i="5"/>
  <c r="AG11" i="5"/>
  <c r="AG33" i="5" s="1"/>
  <c r="AG34" i="5" s="1"/>
  <c r="I12" i="5"/>
  <c r="E15" i="5"/>
  <c r="I16" i="5"/>
  <c r="E19" i="5"/>
  <c r="I20" i="5"/>
  <c r="AJ21" i="5"/>
  <c r="E23" i="5"/>
  <c r="I24" i="5"/>
  <c r="AJ25" i="5"/>
  <c r="E27" i="5"/>
  <c r="I28" i="5"/>
  <c r="AJ29" i="5"/>
  <c r="E31" i="5"/>
  <c r="I32" i="5"/>
  <c r="C33" i="5"/>
  <c r="AJ11" i="5"/>
  <c r="AI12" i="5"/>
  <c r="AI16" i="5"/>
  <c r="AI20" i="5"/>
  <c r="AI24" i="5"/>
  <c r="AI28" i="5"/>
  <c r="AI32" i="5"/>
  <c r="G33" i="5"/>
  <c r="I33" i="5" s="1"/>
  <c r="W33" i="5"/>
  <c r="Y33" i="5" s="1"/>
  <c r="Q11" i="5"/>
  <c r="I13" i="5"/>
  <c r="I17" i="5"/>
  <c r="I21" i="5"/>
  <c r="I25" i="5"/>
  <c r="I29" i="5"/>
  <c r="AK52" i="1"/>
  <c r="W52" i="1"/>
  <c r="W39" i="1" s="1"/>
  <c r="U56" i="1"/>
  <c r="S61" i="1"/>
  <c r="AA66" i="1"/>
  <c r="AC68" i="1"/>
  <c r="J132" i="1"/>
  <c r="H37" i="1"/>
  <c r="I160" i="1"/>
  <c r="K160" i="1" s="1"/>
  <c r="AJ173" i="1"/>
  <c r="T179" i="1"/>
  <c r="T181" i="1"/>
  <c r="T182" i="1"/>
  <c r="AJ182" i="1"/>
  <c r="T189" i="1"/>
  <c r="AB189" i="1"/>
  <c r="S192" i="1"/>
  <c r="I194" i="1"/>
  <c r="K194" i="1" s="1"/>
  <c r="U194" i="1"/>
  <c r="AC194" i="1"/>
  <c r="AK194" i="1"/>
  <c r="AS194" i="1"/>
  <c r="S109" i="1"/>
  <c r="S113" i="1"/>
  <c r="AQ116" i="1"/>
  <c r="AA117" i="1"/>
  <c r="AA118" i="1"/>
  <c r="S156" i="1"/>
  <c r="Y158" i="1"/>
  <c r="AA158" i="1" s="1"/>
  <c r="AN23" i="1"/>
  <c r="U26" i="1"/>
  <c r="AS27" i="1"/>
  <c r="G37" i="1"/>
  <c r="H125" i="1"/>
  <c r="L125" i="1" s="1"/>
  <c r="AK126" i="1"/>
  <c r="U179" i="1"/>
  <c r="I192" i="1"/>
  <c r="K192" i="1" s="1"/>
  <c r="G36" i="1"/>
  <c r="J37" i="1"/>
  <c r="AC88" i="1"/>
  <c r="AK88" i="1"/>
  <c r="AS90" i="1"/>
  <c r="W140" i="1"/>
  <c r="AE140" i="1"/>
  <c r="AM140" i="1"/>
  <c r="AK143" i="1"/>
  <c r="G171" i="1"/>
  <c r="S184" i="1"/>
  <c r="H195" i="1"/>
  <c r="L195" i="1" s="1"/>
  <c r="AM89" i="1"/>
  <c r="S141" i="1"/>
  <c r="AQ141" i="1"/>
  <c r="U144" i="1"/>
  <c r="W158" i="1"/>
  <c r="AC177" i="1"/>
  <c r="AS177" i="1"/>
  <c r="U28" i="1"/>
  <c r="AS30" i="1"/>
  <c r="AB35" i="1"/>
  <c r="I43" i="1"/>
  <c r="AS121" i="1"/>
  <c r="U122" i="1"/>
  <c r="AS122" i="1"/>
  <c r="T124" i="1"/>
  <c r="AA129" i="1"/>
  <c r="S130" i="1"/>
  <c r="AA130" i="1"/>
  <c r="U159" i="1"/>
  <c r="I32" i="1"/>
  <c r="M32" i="1" s="1"/>
  <c r="H17" i="1"/>
  <c r="AK48" i="1"/>
  <c r="AK49" i="1"/>
  <c r="U62" i="1"/>
  <c r="AC62" i="1"/>
  <c r="AS62" i="1"/>
  <c r="AF64" i="1"/>
  <c r="AJ64" i="1" s="1"/>
  <c r="X69" i="1"/>
  <c r="AS74" i="1"/>
  <c r="AS75" i="1"/>
  <c r="AC78" i="1"/>
  <c r="U79" i="1"/>
  <c r="AS80" i="1"/>
  <c r="S81" i="1"/>
  <c r="G84" i="1"/>
  <c r="AC86" i="1"/>
  <c r="AK86" i="1"/>
  <c r="U95" i="1"/>
  <c r="T107" i="1"/>
  <c r="AB107" i="1"/>
  <c r="AR107" i="1"/>
  <c r="AC109" i="1"/>
  <c r="AA112" i="1"/>
  <c r="AS118" i="1"/>
  <c r="U119" i="1"/>
  <c r="AS119" i="1"/>
  <c r="AC120" i="1"/>
  <c r="AK120" i="1"/>
  <c r="AC121" i="1"/>
  <c r="AS133" i="1"/>
  <c r="U134" i="1"/>
  <c r="S137" i="1"/>
  <c r="AS138" i="1"/>
  <c r="AC147" i="1"/>
  <c r="U148" i="1"/>
  <c r="AS151" i="1"/>
  <c r="AA159" i="1"/>
  <c r="AK159" i="1"/>
  <c r="H193" i="1"/>
  <c r="L193" i="1" s="1"/>
  <c r="L30" i="1"/>
  <c r="AB30" i="1"/>
  <c r="U42" i="1"/>
  <c r="AC42" i="1"/>
  <c r="T48" i="1"/>
  <c r="L53" i="1"/>
  <c r="T59" i="1"/>
  <c r="AB59" i="1"/>
  <c r="T61" i="1"/>
  <c r="AB151" i="1"/>
  <c r="AB164" i="1"/>
  <c r="AR165" i="1"/>
  <c r="AK168" i="1"/>
  <c r="AJ171" i="1"/>
  <c r="U180" i="1"/>
  <c r="AK180" i="1"/>
  <c r="AS180" i="1"/>
  <c r="AS181" i="1"/>
  <c r="AK182" i="1"/>
  <c r="S187" i="1"/>
  <c r="I184" i="1"/>
  <c r="K184" i="1" s="1"/>
  <c r="AS17" i="1"/>
  <c r="K38" i="1"/>
  <c r="AA38" i="1"/>
  <c r="AS45" i="1"/>
  <c r="U63" i="1"/>
  <c r="AS63" i="1"/>
  <c r="AK73" i="1"/>
  <c r="S74" i="1"/>
  <c r="U106" i="1"/>
  <c r="U131" i="1"/>
  <c r="M136" i="1"/>
  <c r="AH136" i="1"/>
  <c r="AS139" i="1"/>
  <c r="AR141" i="1"/>
  <c r="S146" i="1"/>
  <c r="AS153" i="1"/>
  <c r="U154" i="1"/>
  <c r="AK169" i="1"/>
  <c r="AS169" i="1"/>
  <c r="AS170" i="1"/>
  <c r="I188" i="1"/>
  <c r="K188" i="1" s="1"/>
  <c r="H199" i="1"/>
  <c r="L199" i="1" s="1"/>
  <c r="F6" i="2"/>
  <c r="I17" i="1"/>
  <c r="AB26" i="1"/>
  <c r="AA35" i="1"/>
  <c r="AK35" i="1"/>
  <c r="P52" i="1"/>
  <c r="I68" i="1"/>
  <c r="AC70" i="1"/>
  <c r="G72" i="1"/>
  <c r="AC72" i="1"/>
  <c r="AS73" i="1"/>
  <c r="AA77" i="1"/>
  <c r="U78" i="1"/>
  <c r="AK80" i="1"/>
  <c r="AA82" i="1"/>
  <c r="AK82" i="1"/>
  <c r="U86" i="1"/>
  <c r="AG89" i="1"/>
  <c r="AI89" i="1" s="1"/>
  <c r="AC92" i="1"/>
  <c r="AA93" i="1"/>
  <c r="AQ110" i="1"/>
  <c r="AR113" i="1"/>
  <c r="H118" i="1"/>
  <c r="S122" i="1"/>
  <c r="AA122" i="1"/>
  <c r="S126" i="1"/>
  <c r="T130" i="1"/>
  <c r="U132" i="1"/>
  <c r="AK132" i="1"/>
  <c r="AA139" i="1"/>
  <c r="AI139" i="1"/>
  <c r="X140" i="1"/>
  <c r="S143" i="1"/>
  <c r="J144" i="1"/>
  <c r="G146" i="1"/>
  <c r="AP140" i="1"/>
  <c r="AR140" i="1" s="1"/>
  <c r="S147" i="1"/>
  <c r="AS164" i="1"/>
  <c r="AK165" i="1"/>
  <c r="AS165" i="1"/>
  <c r="S171" i="1"/>
  <c r="I173" i="1"/>
  <c r="K173" i="1" s="1"/>
  <c r="AJ175" i="1"/>
  <c r="U178" i="1"/>
  <c r="S185" i="1"/>
  <c r="H196" i="1"/>
  <c r="L196" i="1" s="1"/>
  <c r="T19" i="1"/>
  <c r="AF52" i="1"/>
  <c r="AJ52" i="1" s="1"/>
  <c r="AS66" i="1"/>
  <c r="AB70" i="1"/>
  <c r="AB78" i="1"/>
  <c r="T80" i="1"/>
  <c r="H86" i="1"/>
  <c r="AB88" i="1"/>
  <c r="AB92" i="1"/>
  <c r="AN89" i="1"/>
  <c r="AB109" i="1"/>
  <c r="T110" i="1"/>
  <c r="AB110" i="1"/>
  <c r="AR110" i="1"/>
  <c r="AP136" i="1"/>
  <c r="AJ139" i="1"/>
  <c r="AR139" i="1"/>
  <c r="S145" i="1"/>
  <c r="AR147" i="1"/>
  <c r="H148" i="1"/>
  <c r="AH149" i="1"/>
  <c r="H154" i="1"/>
  <c r="AS156" i="1"/>
  <c r="U157" i="1"/>
  <c r="S159" i="1"/>
  <c r="U164" i="1"/>
  <c r="T171" i="1"/>
  <c r="AC176" i="1"/>
  <c r="AS176" i="1"/>
  <c r="S181" i="1"/>
  <c r="T185" i="1"/>
  <c r="I187" i="1"/>
  <c r="H197" i="1"/>
  <c r="L197" i="1" s="1"/>
  <c r="G16" i="1"/>
  <c r="AS26" i="1"/>
  <c r="I28" i="1"/>
  <c r="M28" i="1" s="1"/>
  <c r="AK28" i="1"/>
  <c r="AS28" i="1"/>
  <c r="O40" i="1"/>
  <c r="S41" i="1"/>
  <c r="AC41" i="1"/>
  <c r="AK41" i="1"/>
  <c r="U45" i="1"/>
  <c r="AK46" i="1"/>
  <c r="AS54" i="1"/>
  <c r="AB55" i="1"/>
  <c r="AK57" i="1"/>
  <c r="AJ62" i="1"/>
  <c r="AO64" i="1"/>
  <c r="AQ64" i="1" s="1"/>
  <c r="AC66" i="1"/>
  <c r="O69" i="1"/>
  <c r="AA70" i="1"/>
  <c r="AK70" i="1"/>
  <c r="Q89" i="1"/>
  <c r="AC94" i="1"/>
  <c r="AS95" i="1"/>
  <c r="AQ106" i="1"/>
  <c r="U107" i="1"/>
  <c r="AA107" i="1"/>
  <c r="AK107" i="1"/>
  <c r="AK112" i="1"/>
  <c r="U115" i="1"/>
  <c r="AS115" i="1"/>
  <c r="U116" i="1"/>
  <c r="AK117" i="1"/>
  <c r="U118" i="1"/>
  <c r="AQ119" i="1"/>
  <c r="U120" i="1"/>
  <c r="U124" i="1"/>
  <c r="Y123" i="1"/>
  <c r="Z128" i="1"/>
  <c r="AS129" i="1"/>
  <c r="AQ131" i="1"/>
  <c r="G134" i="1"/>
  <c r="J134" i="1"/>
  <c r="AS134" i="1"/>
  <c r="S135" i="1"/>
  <c r="AH140" i="1"/>
  <c r="AC148" i="1"/>
  <c r="AK148" i="1"/>
  <c r="AK154" i="1"/>
  <c r="U155" i="1"/>
  <c r="AS155" i="1"/>
  <c r="I157" i="1"/>
  <c r="AK186" i="1"/>
  <c r="U188" i="1"/>
  <c r="AK188" i="1"/>
  <c r="AS188" i="1"/>
  <c r="I70" i="1"/>
  <c r="AH76" i="1"/>
  <c r="J143" i="1"/>
  <c r="AC175" i="1"/>
  <c r="AS175" i="1"/>
  <c r="U176" i="1"/>
  <c r="G30" i="1"/>
  <c r="J152" i="1"/>
  <c r="I195" i="1"/>
  <c r="K195" i="1" s="1"/>
  <c r="AC17" i="1"/>
  <c r="AH16" i="1"/>
  <c r="X25" i="1"/>
  <c r="X23" i="1" s="1"/>
  <c r="AS31" i="1"/>
  <c r="AC33" i="1"/>
  <c r="H34" i="1"/>
  <c r="U36" i="1"/>
  <c r="AC36" i="1"/>
  <c r="AB38" i="1"/>
  <c r="S43" i="1"/>
  <c r="AC43" i="1"/>
  <c r="AK43" i="1"/>
  <c r="AK44" i="1"/>
  <c r="AF55" i="1"/>
  <c r="AJ55" i="1" s="1"/>
  <c r="G61" i="1"/>
  <c r="J61" i="1"/>
  <c r="AS61" i="1"/>
  <c r="J63" i="1"/>
  <c r="M63" i="1" s="1"/>
  <c r="AB66" i="1"/>
  <c r="AG69" i="1"/>
  <c r="AI69" i="1" s="1"/>
  <c r="AE69" i="1"/>
  <c r="U72" i="1"/>
  <c r="AS72" i="1"/>
  <c r="U75" i="1"/>
  <c r="P76" i="1"/>
  <c r="AF76" i="1"/>
  <c r="G79" i="1"/>
  <c r="AK83" i="1"/>
  <c r="U84" i="1"/>
  <c r="AC85" i="1"/>
  <c r="W89" i="1"/>
  <c r="AK90" i="1"/>
  <c r="U91" i="1"/>
  <c r="U93" i="1"/>
  <c r="H113" i="1"/>
  <c r="S115" i="1"/>
  <c r="H116" i="1"/>
  <c r="S118" i="1"/>
  <c r="AC118" i="1"/>
  <c r="S119" i="1"/>
  <c r="AA119" i="1"/>
  <c r="AK123" i="1"/>
  <c r="AC130" i="1"/>
  <c r="AR131" i="1"/>
  <c r="AS132" i="1"/>
  <c r="AG136" i="1"/>
  <c r="AM136" i="1"/>
  <c r="M139" i="1"/>
  <c r="U139" i="1"/>
  <c r="AC139" i="1"/>
  <c r="R140" i="1"/>
  <c r="T144" i="1"/>
  <c r="U145" i="1"/>
  <c r="J146" i="1"/>
  <c r="U146" i="1"/>
  <c r="AA146" i="1"/>
  <c r="W150" i="1"/>
  <c r="W149" i="1" s="1"/>
  <c r="AE149" i="1"/>
  <c r="S152" i="1"/>
  <c r="G156" i="1"/>
  <c r="J156" i="1"/>
  <c r="R158" i="1"/>
  <c r="J159" i="1"/>
  <c r="AS159" i="1"/>
  <c r="AK161" i="1"/>
  <c r="H166" i="1"/>
  <c r="L166" i="1" s="1"/>
  <c r="J166" i="1"/>
  <c r="H168" i="1"/>
  <c r="L168" i="1" s="1"/>
  <c r="J169" i="1"/>
  <c r="U169" i="1"/>
  <c r="H171" i="1"/>
  <c r="J171" i="1"/>
  <c r="G172" i="1"/>
  <c r="AJ172" i="1"/>
  <c r="U174" i="1"/>
  <c r="AS174" i="1"/>
  <c r="K183" i="1"/>
  <c r="S183" i="1"/>
  <c r="AA183" i="1"/>
  <c r="S190" i="1"/>
  <c r="AA190" i="1"/>
  <c r="K191" i="1"/>
  <c r="S191" i="1"/>
  <c r="AA191" i="1"/>
  <c r="I198" i="1"/>
  <c r="K198" i="1" s="1"/>
  <c r="U198" i="1"/>
  <c r="AC198" i="1"/>
  <c r="AK198" i="1"/>
  <c r="AS198" i="1"/>
  <c r="U200" i="1"/>
  <c r="AC200" i="1"/>
  <c r="J180" i="1"/>
  <c r="I197" i="1"/>
  <c r="K197" i="1" s="1"/>
  <c r="P16" i="1"/>
  <c r="AN16" i="1"/>
  <c r="AR16" i="1" s="1"/>
  <c r="T18" i="1"/>
  <c r="AO16" i="1"/>
  <c r="AQ16" i="1" s="1"/>
  <c r="AS29" i="1"/>
  <c r="U30" i="1"/>
  <c r="AA30" i="1"/>
  <c r="AB33" i="1"/>
  <c r="AK37" i="1"/>
  <c r="U47" i="1"/>
  <c r="Y64" i="1"/>
  <c r="AE64" i="1"/>
  <c r="AI73" i="1"/>
  <c r="AE76" i="1"/>
  <c r="S78" i="1"/>
  <c r="S86" i="1"/>
  <c r="Z89" i="1"/>
  <c r="T106" i="1"/>
  <c r="R108" i="1"/>
  <c r="R105" i="1" s="1"/>
  <c r="AM108" i="1"/>
  <c r="AM105" i="1" s="1"/>
  <c r="AB115" i="1"/>
  <c r="AR115" i="1"/>
  <c r="AB119" i="1"/>
  <c r="AR119" i="1"/>
  <c r="W123" i="1"/>
  <c r="P136" i="1"/>
  <c r="AE136" i="1"/>
  <c r="AE127" i="1" s="1"/>
  <c r="AE104" i="1" s="1"/>
  <c r="R136" i="1"/>
  <c r="J140" i="1"/>
  <c r="AJ146" i="1"/>
  <c r="AR146" i="1"/>
  <c r="T155" i="1"/>
  <c r="AK155" i="1"/>
  <c r="AF158" i="1"/>
  <c r="AJ158" i="1" s="1"/>
  <c r="AS158" i="1"/>
  <c r="T164" i="1"/>
  <c r="H183" i="1"/>
  <c r="L183" i="1" s="1"/>
  <c r="T187" i="1"/>
  <c r="T190" i="1"/>
  <c r="AB190" i="1"/>
  <c r="L191" i="1"/>
  <c r="T191" i="1"/>
  <c r="AB191" i="1"/>
  <c r="J115" i="1"/>
  <c r="I196" i="1"/>
  <c r="K196" i="1" s="1"/>
  <c r="AS18" i="1"/>
  <c r="H24" i="1"/>
  <c r="L24" i="1" s="1"/>
  <c r="AK32" i="1"/>
  <c r="AK34" i="1"/>
  <c r="AC38" i="1"/>
  <c r="L47" i="1"/>
  <c r="AS47" i="1"/>
  <c r="S50" i="1"/>
  <c r="AC50" i="1"/>
  <c r="AK50" i="1"/>
  <c r="U51" i="1"/>
  <c r="AC53" i="1"/>
  <c r="U54" i="1"/>
  <c r="Y55" i="1"/>
  <c r="AS56" i="1"/>
  <c r="AK60" i="1"/>
  <c r="AS60" i="1"/>
  <c r="S63" i="1"/>
  <c r="U65" i="1"/>
  <c r="J65" i="1"/>
  <c r="AK65" i="1"/>
  <c r="AK67" i="1"/>
  <c r="Q69" i="1"/>
  <c r="S69" i="1" s="1"/>
  <c r="U71" i="1"/>
  <c r="H73" i="1"/>
  <c r="U73" i="1"/>
  <c r="AC79" i="1"/>
  <c r="AS79" i="1"/>
  <c r="AK81" i="1"/>
  <c r="AS81" i="1"/>
  <c r="U82" i="1"/>
  <c r="AS82" i="1"/>
  <c r="AC83" i="1"/>
  <c r="H84" i="1"/>
  <c r="L84" i="1" s="1"/>
  <c r="AA85" i="1"/>
  <c r="AK85" i="1"/>
  <c r="X89" i="1"/>
  <c r="AF89" i="1"/>
  <c r="AJ89" i="1" s="1"/>
  <c r="AS91" i="1"/>
  <c r="AK92" i="1"/>
  <c r="AS94" i="1"/>
  <c r="AC95" i="1"/>
  <c r="AS107" i="1"/>
  <c r="T109" i="1"/>
  <c r="W108" i="1"/>
  <c r="AR111" i="1"/>
  <c r="T112" i="1"/>
  <c r="AB112" i="1"/>
  <c r="AK113" i="1"/>
  <c r="G116" i="1"/>
  <c r="AK116" i="1"/>
  <c r="AC117" i="1"/>
  <c r="AS120" i="1"/>
  <c r="U126" i="1"/>
  <c r="AK129" i="1"/>
  <c r="S131" i="1"/>
  <c r="AK131" i="1"/>
  <c r="S132" i="1"/>
  <c r="I133" i="1"/>
  <c r="K133" i="1" s="1"/>
  <c r="U133" i="1"/>
  <c r="O136" i="1"/>
  <c r="Z136" i="1"/>
  <c r="Q136" i="1"/>
  <c r="H142" i="1"/>
  <c r="L142" i="1" s="1"/>
  <c r="U143" i="1"/>
  <c r="AQ147" i="1"/>
  <c r="I151" i="1"/>
  <c r="AA151" i="1"/>
  <c r="AS152" i="1"/>
  <c r="G155" i="1"/>
  <c r="S157" i="1"/>
  <c r="J157" i="1"/>
  <c r="M157" i="1" s="1"/>
  <c r="X158" i="1"/>
  <c r="H160" i="1"/>
  <c r="L160" i="1" s="1"/>
  <c r="S164" i="1"/>
  <c r="AC164" i="1"/>
  <c r="S165" i="1"/>
  <c r="AK166" i="1"/>
  <c r="AC167" i="1"/>
  <c r="U170" i="1"/>
  <c r="AK171" i="1"/>
  <c r="AC172" i="1"/>
  <c r="AS172" i="1"/>
  <c r="AK173" i="1"/>
  <c r="AK174" i="1"/>
  <c r="AJ179" i="1"/>
  <c r="AK181" i="1"/>
  <c r="S182" i="1"/>
  <c r="T184" i="1"/>
  <c r="AS185" i="1"/>
  <c r="AC187" i="1"/>
  <c r="AS187" i="1"/>
  <c r="S189" i="1"/>
  <c r="AA189" i="1"/>
  <c r="L192" i="1"/>
  <c r="T192" i="1"/>
  <c r="H194" i="1"/>
  <c r="L194" i="1" s="1"/>
  <c r="U195" i="1"/>
  <c r="AC195" i="1"/>
  <c r="AK195" i="1"/>
  <c r="AS195" i="1"/>
  <c r="U196" i="1"/>
  <c r="AC196" i="1"/>
  <c r="AK196" i="1"/>
  <c r="AS196" i="1"/>
  <c r="U197" i="1"/>
  <c r="AC197" i="1"/>
  <c r="AK197" i="1"/>
  <c r="AS197" i="1"/>
  <c r="U199" i="1"/>
  <c r="AC199" i="1"/>
  <c r="AK199" i="1"/>
  <c r="AS199" i="1"/>
  <c r="AJ200" i="1"/>
  <c r="AH39" i="1"/>
  <c r="AC74" i="1"/>
  <c r="AA74" i="1"/>
  <c r="G35" i="1"/>
  <c r="O16" i="1"/>
  <c r="Z16" i="1"/>
  <c r="Y16" i="1"/>
  <c r="AP16" i="1"/>
  <c r="H18" i="1"/>
  <c r="J18" i="1"/>
  <c r="I19" i="1"/>
  <c r="AC19" i="1"/>
  <c r="AQ19" i="1"/>
  <c r="T24" i="1"/>
  <c r="AE23" i="1"/>
  <c r="AE22" i="1" s="1"/>
  <c r="AS24" i="1"/>
  <c r="AG25" i="1"/>
  <c r="AI25" i="1" s="1"/>
  <c r="Z25" i="1"/>
  <c r="Z23" i="1" s="1"/>
  <c r="AH25" i="1"/>
  <c r="G27" i="1"/>
  <c r="G25" i="1" s="1"/>
  <c r="AA28" i="1"/>
  <c r="AB29" i="1"/>
  <c r="AK30" i="1"/>
  <c r="AK31" i="1"/>
  <c r="AC32" i="1"/>
  <c r="AS32" i="1"/>
  <c r="AS33" i="1"/>
  <c r="AB34" i="1"/>
  <c r="AS36" i="1"/>
  <c r="AC37" i="1"/>
  <c r="AR37" i="1"/>
  <c r="U38" i="1"/>
  <c r="X40" i="1"/>
  <c r="AB40" i="1" s="1"/>
  <c r="AF40" i="1"/>
  <c r="AJ40" i="1" s="1"/>
  <c r="G41" i="1"/>
  <c r="AS41" i="1"/>
  <c r="T43" i="1"/>
  <c r="Y44" i="1"/>
  <c r="AK45" i="1"/>
  <c r="W44" i="1"/>
  <c r="S48" i="1"/>
  <c r="AC48" i="1"/>
  <c r="L49" i="1"/>
  <c r="T50" i="1"/>
  <c r="AS51" i="1"/>
  <c r="Z52" i="1"/>
  <c r="Z39" i="1" s="1"/>
  <c r="T53" i="1"/>
  <c r="G53" i="1"/>
  <c r="G52" i="1" s="1"/>
  <c r="AI53" i="1"/>
  <c r="AS53" i="1"/>
  <c r="X52" i="1"/>
  <c r="G55" i="1"/>
  <c r="W55" i="1"/>
  <c r="AJ61" i="1"/>
  <c r="J62" i="1"/>
  <c r="L62" i="1" s="1"/>
  <c r="AI62" i="1"/>
  <c r="G63" i="1"/>
  <c r="H65" i="1"/>
  <c r="AB65" i="1"/>
  <c r="H68" i="1"/>
  <c r="G68" i="1"/>
  <c r="AA68" i="1"/>
  <c r="AK68" i="1"/>
  <c r="AF69" i="1"/>
  <c r="AJ69" i="1" s="1"/>
  <c r="H72" i="1"/>
  <c r="AK72" i="1"/>
  <c r="S75" i="1"/>
  <c r="AC75" i="1"/>
  <c r="AF16" i="1"/>
  <c r="AJ16" i="1" s="1"/>
  <c r="J17" i="1"/>
  <c r="L17" i="1" s="1"/>
  <c r="I18" i="1"/>
  <c r="AC18" i="1"/>
  <c r="AS19" i="1"/>
  <c r="AS16" i="1" s="1"/>
  <c r="AK24" i="1"/>
  <c r="AP25" i="1"/>
  <c r="AP23" i="1" s="1"/>
  <c r="Y25" i="1"/>
  <c r="Y23" i="1" s="1"/>
  <c r="H27" i="1"/>
  <c r="R25" i="1"/>
  <c r="R23" i="1" s="1"/>
  <c r="AA27" i="1"/>
  <c r="AK27" i="1"/>
  <c r="AC28" i="1"/>
  <c r="H31" i="1"/>
  <c r="L31" i="1" s="1"/>
  <c r="M31" i="1"/>
  <c r="U32" i="1"/>
  <c r="U33" i="1"/>
  <c r="AS34" i="1"/>
  <c r="AK36" i="1"/>
  <c r="L37" i="1"/>
  <c r="U41" i="1"/>
  <c r="AK42" i="1"/>
  <c r="P44" i="1"/>
  <c r="H46" i="1"/>
  <c r="L46" i="1" s="1"/>
  <c r="AC46" i="1"/>
  <c r="AQ49" i="1"/>
  <c r="J51" i="1"/>
  <c r="AK51" i="1"/>
  <c r="AK53" i="1"/>
  <c r="AK56" i="1"/>
  <c r="S57" i="1"/>
  <c r="AC57" i="1"/>
  <c r="S60" i="1"/>
  <c r="AC60" i="1"/>
  <c r="H66" i="1"/>
  <c r="AK66" i="1"/>
  <c r="H71" i="1"/>
  <c r="L71" i="1" s="1"/>
  <c r="H75" i="1"/>
  <c r="AB75" i="1"/>
  <c r="AA55" i="1"/>
  <c r="K63" i="1"/>
  <c r="G66" i="1"/>
  <c r="T17" i="1"/>
  <c r="AK17" i="1"/>
  <c r="H19" i="1"/>
  <c r="J19" i="1"/>
  <c r="M19" i="1" s="1"/>
  <c r="I24" i="1"/>
  <c r="M24" i="1" s="1"/>
  <c r="O23" i="1"/>
  <c r="AB27" i="1"/>
  <c r="AB28" i="1"/>
  <c r="U29" i="1"/>
  <c r="AC29" i="1"/>
  <c r="AK29" i="1"/>
  <c r="U34" i="1"/>
  <c r="AA34" i="1"/>
  <c r="H35" i="1"/>
  <c r="H36" i="1"/>
  <c r="L36" i="1" s="1"/>
  <c r="AS37" i="1"/>
  <c r="AK38" i="1"/>
  <c r="Y40" i="1"/>
  <c r="AC40" i="1" s="1"/>
  <c r="AG40" i="1"/>
  <c r="AK40" i="1" s="1"/>
  <c r="T41" i="1"/>
  <c r="H42" i="1"/>
  <c r="L42" i="1" s="1"/>
  <c r="AS42" i="1"/>
  <c r="Z44" i="1"/>
  <c r="T46" i="1"/>
  <c r="AK47" i="1"/>
  <c r="U49" i="1"/>
  <c r="H51" i="1"/>
  <c r="R52" i="1"/>
  <c r="U52" i="1" s="1"/>
  <c r="I53" i="1"/>
  <c r="K53" i="1" s="1"/>
  <c r="AC54" i="1"/>
  <c r="Q55" i="1"/>
  <c r="AH55" i="1"/>
  <c r="H56" i="1"/>
  <c r="L56" i="1" s="1"/>
  <c r="T57" i="1"/>
  <c r="H59" i="1"/>
  <c r="J59" i="1"/>
  <c r="AA59" i="1"/>
  <c r="AK59" i="1"/>
  <c r="AS59" i="1"/>
  <c r="T60" i="1"/>
  <c r="U61" i="1"/>
  <c r="AC61" i="1"/>
  <c r="AK61" i="1"/>
  <c r="AQ62" i="1"/>
  <c r="T63" i="1"/>
  <c r="AC63" i="1"/>
  <c r="AK63" i="1"/>
  <c r="G65" i="1"/>
  <c r="AG64" i="1"/>
  <c r="AI64" i="1" s="1"/>
  <c r="AN64" i="1"/>
  <c r="AR64" i="1" s="1"/>
  <c r="I66" i="1"/>
  <c r="AM64" i="1"/>
  <c r="I67" i="1"/>
  <c r="H67" i="1"/>
  <c r="AS67" i="1"/>
  <c r="AB68" i="1"/>
  <c r="AN69" i="1"/>
  <c r="AR69" i="1" s="1"/>
  <c r="G71" i="1"/>
  <c r="S71" i="1"/>
  <c r="AC71" i="1"/>
  <c r="AB72" i="1"/>
  <c r="AQ72" i="1"/>
  <c r="I74" i="1"/>
  <c r="AK75" i="1"/>
  <c r="Z69" i="1"/>
  <c r="G74" i="1"/>
  <c r="AK74" i="1"/>
  <c r="T75" i="1"/>
  <c r="AK77" i="1"/>
  <c r="T78" i="1"/>
  <c r="AS78" i="1"/>
  <c r="AB79" i="1"/>
  <c r="H80" i="1"/>
  <c r="G81" i="1"/>
  <c r="AC81" i="1"/>
  <c r="G82" i="1"/>
  <c r="T83" i="1"/>
  <c r="AB85" i="1"/>
  <c r="T86" i="1"/>
  <c r="AS86" i="1"/>
  <c r="J88" i="1"/>
  <c r="J87" i="1" s="1"/>
  <c r="U88" i="1"/>
  <c r="O89" i="1"/>
  <c r="AP89" i="1"/>
  <c r="S91" i="1"/>
  <c r="AC91" i="1"/>
  <c r="U92" i="1"/>
  <c r="AR92" i="1"/>
  <c r="AK93" i="1"/>
  <c r="AK95" i="1"/>
  <c r="AB106" i="1"/>
  <c r="AR106" i="1"/>
  <c r="H107" i="1"/>
  <c r="U109" i="1"/>
  <c r="U110" i="1"/>
  <c r="AS110" i="1"/>
  <c r="G111" i="1"/>
  <c r="AS111" i="1"/>
  <c r="S112" i="1"/>
  <c r="AC112" i="1"/>
  <c r="AC114" i="1"/>
  <c r="G115" i="1"/>
  <c r="T116" i="1"/>
  <c r="AS116" i="1"/>
  <c r="T117" i="1"/>
  <c r="AB117" i="1"/>
  <c r="AB118" i="1"/>
  <c r="T120" i="1"/>
  <c r="G120" i="1"/>
  <c r="H121" i="1"/>
  <c r="L121" i="1" s="1"/>
  <c r="AB122" i="1"/>
  <c r="P123" i="1"/>
  <c r="H124" i="1"/>
  <c r="J124" i="1"/>
  <c r="AK124" i="1"/>
  <c r="AS124" i="1"/>
  <c r="AK125" i="1"/>
  <c r="AC129" i="1"/>
  <c r="J130" i="1"/>
  <c r="U130" i="1"/>
  <c r="G132" i="1"/>
  <c r="H133" i="1"/>
  <c r="L133" i="1" s="1"/>
  <c r="AR134" i="1"/>
  <c r="AK135" i="1"/>
  <c r="AS135" i="1"/>
  <c r="U137" i="1"/>
  <c r="AK138" i="1"/>
  <c r="H139" i="1"/>
  <c r="W136" i="1"/>
  <c r="AK139" i="1"/>
  <c r="AQ139" i="1"/>
  <c r="AS141" i="1"/>
  <c r="H143" i="1"/>
  <c r="L143" i="1" s="1"/>
  <c r="H146" i="1"/>
  <c r="L146" i="1" s="1"/>
  <c r="AS146" i="1"/>
  <c r="H147" i="1"/>
  <c r="AS147" i="1"/>
  <c r="T148" i="1"/>
  <c r="G148" i="1"/>
  <c r="Q150" i="1"/>
  <c r="AC151" i="1"/>
  <c r="AK151" i="1"/>
  <c r="AR151" i="1"/>
  <c r="U152" i="1"/>
  <c r="AC152" i="1"/>
  <c r="AR152" i="1"/>
  <c r="AM150" i="1"/>
  <c r="T154" i="1"/>
  <c r="AS154" i="1"/>
  <c r="H157" i="1"/>
  <c r="AA157" i="1"/>
  <c r="AK157" i="1"/>
  <c r="AS157" i="1"/>
  <c r="I159" i="1"/>
  <c r="AK160" i="1"/>
  <c r="AS160" i="1"/>
  <c r="T161" i="1"/>
  <c r="AB161" i="1"/>
  <c r="H164" i="1"/>
  <c r="U165" i="1"/>
  <c r="AC165" i="1"/>
  <c r="AI165" i="1"/>
  <c r="AQ165" i="1"/>
  <c r="G166" i="1"/>
  <c r="U167" i="1"/>
  <c r="AK167" i="1"/>
  <c r="AS167" i="1"/>
  <c r="AS168" i="1"/>
  <c r="H170" i="1"/>
  <c r="L170" i="1" s="1"/>
  <c r="AC170" i="1"/>
  <c r="AK170" i="1"/>
  <c r="U172" i="1"/>
  <c r="G175" i="1"/>
  <c r="AA175" i="1"/>
  <c r="AK175" i="1"/>
  <c r="AQ177" i="1"/>
  <c r="H179" i="1"/>
  <c r="J179" i="1"/>
  <c r="AS179" i="1"/>
  <c r="T180" i="1"/>
  <c r="AJ180" i="1"/>
  <c r="I182" i="1"/>
  <c r="U182" i="1"/>
  <c r="AC182" i="1"/>
  <c r="AC183" i="1"/>
  <c r="AS183" i="1"/>
  <c r="U184" i="1"/>
  <c r="AK184" i="1"/>
  <c r="AS184" i="1"/>
  <c r="U185" i="1"/>
  <c r="AC185" i="1"/>
  <c r="AK185" i="1"/>
  <c r="I186" i="1"/>
  <c r="K186" i="1" s="1"/>
  <c r="U186" i="1"/>
  <c r="AC186" i="1"/>
  <c r="J187" i="1"/>
  <c r="U187" i="1"/>
  <c r="J188" i="1"/>
  <c r="M188" i="1" s="1"/>
  <c r="U189" i="1"/>
  <c r="AC189" i="1"/>
  <c r="AK189" i="1"/>
  <c r="AS189" i="1"/>
  <c r="I190" i="1"/>
  <c r="U190" i="1"/>
  <c r="AC190" i="1"/>
  <c r="AK190" i="1"/>
  <c r="AS190" i="1"/>
  <c r="M191" i="1"/>
  <c r="U191" i="1"/>
  <c r="AC191" i="1"/>
  <c r="AK191" i="1"/>
  <c r="AS191" i="1"/>
  <c r="H200" i="1"/>
  <c r="L200" i="1" s="1"/>
  <c r="H82" i="1"/>
  <c r="G83" i="1"/>
  <c r="G85" i="1"/>
  <c r="G131" i="1"/>
  <c r="J109" i="1"/>
  <c r="AM128" i="1"/>
  <c r="X150" i="1"/>
  <c r="X149" i="1" s="1"/>
  <c r="Z150" i="1"/>
  <c r="Z149" i="1" s="1"/>
  <c r="G161" i="1"/>
  <c r="I166" i="1"/>
  <c r="K166" i="1" s="1"/>
  <c r="AC166" i="1"/>
  <c r="AS166" i="1"/>
  <c r="G168" i="1"/>
  <c r="AC169" i="1"/>
  <c r="I171" i="1"/>
  <c r="AC171" i="1"/>
  <c r="AS171" i="1"/>
  <c r="I172" i="1"/>
  <c r="K172" i="1" s="1"/>
  <c r="AK172" i="1"/>
  <c r="I175" i="1"/>
  <c r="K175" i="1" s="1"/>
  <c r="U177" i="1"/>
  <c r="AK177" i="1"/>
  <c r="G178" i="1"/>
  <c r="H182" i="1"/>
  <c r="M183" i="1"/>
  <c r="U183" i="1"/>
  <c r="H185" i="1"/>
  <c r="L185" i="1" s="1"/>
  <c r="H186" i="1"/>
  <c r="L186" i="1" s="1"/>
  <c r="H189" i="1"/>
  <c r="L189" i="1" s="1"/>
  <c r="H190" i="1"/>
  <c r="M192" i="1"/>
  <c r="U192" i="1"/>
  <c r="AC192" i="1"/>
  <c r="AK192" i="1"/>
  <c r="AS192" i="1"/>
  <c r="M193" i="1"/>
  <c r="U193" i="1"/>
  <c r="AC193" i="1"/>
  <c r="AK193" i="1"/>
  <c r="AS193" i="1"/>
  <c r="H198" i="1"/>
  <c r="L198" i="1" s="1"/>
  <c r="AK200" i="1"/>
  <c r="AS200" i="1"/>
  <c r="U201" i="1"/>
  <c r="AC201" i="1"/>
  <c r="AK201" i="1"/>
  <c r="AS201" i="1"/>
  <c r="AC77" i="1"/>
  <c r="J78" i="1"/>
  <c r="T79" i="1"/>
  <c r="AK79" i="1"/>
  <c r="U81" i="1"/>
  <c r="H81" i="1"/>
  <c r="L81" i="1" s="1"/>
  <c r="AK84" i="1"/>
  <c r="J86" i="1"/>
  <c r="AA87" i="1"/>
  <c r="H88" i="1"/>
  <c r="I90" i="1"/>
  <c r="I89" i="1" s="1"/>
  <c r="K89" i="1" s="1"/>
  <c r="AC93" i="1"/>
  <c r="AQ109" i="1"/>
  <c r="AA111" i="1"/>
  <c r="AK111" i="1"/>
  <c r="G112" i="1"/>
  <c r="AQ112" i="1"/>
  <c r="H114" i="1"/>
  <c r="L114" i="1" s="1"/>
  <c r="I117" i="1"/>
  <c r="G118" i="1"/>
  <c r="I119" i="1"/>
  <c r="G119" i="1"/>
  <c r="J120" i="1"/>
  <c r="AA120" i="1"/>
  <c r="H120" i="1"/>
  <c r="G121" i="1"/>
  <c r="G122" i="1"/>
  <c r="AQ122" i="1"/>
  <c r="I132" i="1"/>
  <c r="M132" i="1" s="1"/>
  <c r="S139" i="1"/>
  <c r="AA147" i="1"/>
  <c r="AR149" i="1"/>
  <c r="AR150" i="1"/>
  <c r="AS161" i="1"/>
  <c r="G164" i="1"/>
  <c r="AQ164" i="1"/>
  <c r="J168" i="1"/>
  <c r="G173" i="1"/>
  <c r="J178" i="1"/>
  <c r="T77" i="1"/>
  <c r="AB77" i="1"/>
  <c r="AI80" i="1"/>
  <c r="T81" i="1"/>
  <c r="T82" i="1"/>
  <c r="AI82" i="1"/>
  <c r="AS85" i="1"/>
  <c r="L86" i="1"/>
  <c r="AJ86" i="1"/>
  <c r="Q87" i="1"/>
  <c r="S87" i="1" s="1"/>
  <c r="X87" i="1"/>
  <c r="AB87" i="1" s="1"/>
  <c r="AS88" i="1"/>
  <c r="AC90" i="1"/>
  <c r="AA92" i="1"/>
  <c r="AQ92" i="1"/>
  <c r="AB93" i="1"/>
  <c r="AA94" i="1"/>
  <c r="AK94" i="1"/>
  <c r="AS106" i="1"/>
  <c r="AI107" i="1"/>
  <c r="AR109" i="1"/>
  <c r="T111" i="1"/>
  <c r="AB111" i="1"/>
  <c r="AR112" i="1"/>
  <c r="U113" i="1"/>
  <c r="AQ113" i="1"/>
  <c r="H115" i="1"/>
  <c r="L115" i="1" s="1"/>
  <c r="S117" i="1"/>
  <c r="H117" i="1"/>
  <c r="J118" i="1"/>
  <c r="H119" i="1"/>
  <c r="AC119" i="1"/>
  <c r="AQ120" i="1"/>
  <c r="AK121" i="1"/>
  <c r="J122" i="1"/>
  <c r="AC122" i="1"/>
  <c r="AR122" i="1"/>
  <c r="G124" i="1"/>
  <c r="X123" i="1"/>
  <c r="I129" i="1"/>
  <c r="AS131" i="1"/>
  <c r="T132" i="1"/>
  <c r="H134" i="1"/>
  <c r="AQ134" i="1"/>
  <c r="K136" i="1"/>
  <c r="AK137" i="1"/>
  <c r="T138" i="1"/>
  <c r="K139" i="1"/>
  <c r="AB139" i="1"/>
  <c r="H144" i="1"/>
  <c r="L144" i="1" s="1"/>
  <c r="H145" i="1"/>
  <c r="L145" i="1" s="1"/>
  <c r="AB146" i="1"/>
  <c r="I147" i="1"/>
  <c r="AB147" i="1"/>
  <c r="G151" i="1"/>
  <c r="AK156" i="1"/>
  <c r="AQ159" i="1"/>
  <c r="J164" i="1"/>
  <c r="AA164" i="1"/>
  <c r="AJ164" i="1"/>
  <c r="AR164" i="1"/>
  <c r="T165" i="1"/>
  <c r="U168" i="1"/>
  <c r="I169" i="1"/>
  <c r="K169" i="1" s="1"/>
  <c r="G170" i="1"/>
  <c r="M173" i="1"/>
  <c r="AC173" i="1"/>
  <c r="AS173" i="1"/>
  <c r="AC174" i="1"/>
  <c r="J176" i="1"/>
  <c r="AK176" i="1"/>
  <c r="H178" i="1"/>
  <c r="L178" i="1" s="1"/>
  <c r="AC178" i="1"/>
  <c r="AS178" i="1"/>
  <c r="K180" i="1"/>
  <c r="H181" i="1"/>
  <c r="J181" i="1"/>
  <c r="G182" i="1"/>
  <c r="T183" i="1"/>
  <c r="G187" i="1"/>
  <c r="I200" i="1"/>
  <c r="K200" i="1" s="1"/>
  <c r="I201" i="1"/>
  <c r="K201" i="1" s="1"/>
  <c r="M195" i="1"/>
  <c r="M199" i="1"/>
  <c r="K24" i="1"/>
  <c r="M59" i="1"/>
  <c r="AH23" i="1"/>
  <c r="K59" i="1"/>
  <c r="L34" i="1"/>
  <c r="G40" i="1"/>
  <c r="G44" i="1"/>
  <c r="M17" i="1"/>
  <c r="M46" i="1"/>
  <c r="K17" i="1"/>
  <c r="AR23" i="1"/>
  <c r="L45" i="1"/>
  <c r="J52" i="1"/>
  <c r="AA44" i="1"/>
  <c r="AB44" i="1"/>
  <c r="K46" i="1"/>
  <c r="AI78" i="1"/>
  <c r="AG76" i="1"/>
  <c r="AI76" i="1" s="1"/>
  <c r="AA106" i="1"/>
  <c r="I106" i="1"/>
  <c r="G109" i="1"/>
  <c r="O108" i="1"/>
  <c r="O105" i="1" s="1"/>
  <c r="AA110" i="1"/>
  <c r="I110" i="1"/>
  <c r="Y108" i="1"/>
  <c r="Y105" i="1" s="1"/>
  <c r="AQ114" i="1"/>
  <c r="AS114" i="1"/>
  <c r="I114" i="1"/>
  <c r="K114" i="1" s="1"/>
  <c r="J70" i="1"/>
  <c r="R69" i="1"/>
  <c r="R58" i="1" s="1"/>
  <c r="U70" i="1"/>
  <c r="AP69" i="1"/>
  <c r="AS71" i="1"/>
  <c r="G77" i="1"/>
  <c r="W76" i="1"/>
  <c r="I82" i="1"/>
  <c r="S82" i="1"/>
  <c r="AO89" i="1"/>
  <c r="AQ90" i="1"/>
  <c r="I214" i="1"/>
  <c r="S95" i="1"/>
  <c r="AC113" i="1"/>
  <c r="AA113" i="1"/>
  <c r="AI115" i="1"/>
  <c r="AK115" i="1"/>
  <c r="U121" i="1"/>
  <c r="J121" i="1"/>
  <c r="O123" i="1"/>
  <c r="G126" i="1"/>
  <c r="AS126" i="1"/>
  <c r="AP123" i="1"/>
  <c r="J126" i="1"/>
  <c r="U129" i="1"/>
  <c r="J129" i="1"/>
  <c r="R128" i="1"/>
  <c r="S128" i="1" s="1"/>
  <c r="AQ137" i="1"/>
  <c r="AO136" i="1"/>
  <c r="AS137" i="1"/>
  <c r="AK147" i="1"/>
  <c r="J147" i="1"/>
  <c r="M147" i="1" s="1"/>
  <c r="U151" i="1"/>
  <c r="J151" i="1"/>
  <c r="R150" i="1"/>
  <c r="S150" i="1" s="1"/>
  <c r="S161" i="1"/>
  <c r="Q158" i="1"/>
  <c r="I161" i="1"/>
  <c r="U161" i="1"/>
  <c r="U31" i="1"/>
  <c r="U35" i="1"/>
  <c r="T36" i="1"/>
  <c r="M38" i="1"/>
  <c r="AS38" i="1"/>
  <c r="T42" i="1"/>
  <c r="AC45" i="1"/>
  <c r="T47" i="1"/>
  <c r="AC47" i="1"/>
  <c r="AC51" i="1"/>
  <c r="U53" i="1"/>
  <c r="U59" i="1"/>
  <c r="AR82" i="1"/>
  <c r="AJ117" i="1"/>
  <c r="X16" i="1"/>
  <c r="AG16" i="1"/>
  <c r="G24" i="1"/>
  <c r="AC24" i="1"/>
  <c r="AR24" i="1"/>
  <c r="W25" i="1"/>
  <c r="W23" i="1" s="1"/>
  <c r="AF25" i="1"/>
  <c r="AJ25" i="1" s="1"/>
  <c r="AO25" i="1"/>
  <c r="AQ25" i="1" s="1"/>
  <c r="J26" i="1"/>
  <c r="L26" i="1" s="1"/>
  <c r="S26" i="1"/>
  <c r="AK26" i="1"/>
  <c r="AC27" i="1"/>
  <c r="AQ27" i="1"/>
  <c r="H28" i="1"/>
  <c r="L28" i="1" s="1"/>
  <c r="AI28" i="1"/>
  <c r="I29" i="1"/>
  <c r="K29" i="1" s="1"/>
  <c r="AA29" i="1"/>
  <c r="S30" i="1"/>
  <c r="AC31" i="1"/>
  <c r="AQ31" i="1"/>
  <c r="H32" i="1"/>
  <c r="L32" i="1" s="1"/>
  <c r="AI32" i="1"/>
  <c r="I33" i="1"/>
  <c r="K33" i="1" s="1"/>
  <c r="AA33" i="1"/>
  <c r="S34" i="1"/>
  <c r="AC35" i="1"/>
  <c r="J36" i="1"/>
  <c r="S36" i="1"/>
  <c r="AQ37" i="1"/>
  <c r="H38" i="1"/>
  <c r="L38" i="1" s="1"/>
  <c r="AI38" i="1"/>
  <c r="R40" i="1"/>
  <c r="I41" i="1"/>
  <c r="M41" i="1" s="1"/>
  <c r="AA41" i="1"/>
  <c r="S42" i="1"/>
  <c r="H43" i="1"/>
  <c r="U43" i="1"/>
  <c r="AI43" i="1"/>
  <c r="AS43" i="1"/>
  <c r="O44" i="1"/>
  <c r="X44" i="1"/>
  <c r="S45" i="1"/>
  <c r="U46" i="1"/>
  <c r="AI46" i="1"/>
  <c r="AS46" i="1"/>
  <c r="S47" i="1"/>
  <c r="H48" i="1"/>
  <c r="U48" i="1"/>
  <c r="AI48" i="1"/>
  <c r="AS48" i="1"/>
  <c r="S49" i="1"/>
  <c r="H50" i="1"/>
  <c r="U50" i="1"/>
  <c r="AI50" i="1"/>
  <c r="AS50" i="1"/>
  <c r="S51" i="1"/>
  <c r="Y52" i="1"/>
  <c r="I54" i="1"/>
  <c r="K54" i="1" s="1"/>
  <c r="AA54" i="1"/>
  <c r="O55" i="1"/>
  <c r="X55" i="1"/>
  <c r="AG55" i="1"/>
  <c r="AI55" i="1" s="1"/>
  <c r="S56" i="1"/>
  <c r="H57" i="1"/>
  <c r="H55" i="1" s="1"/>
  <c r="U57" i="1"/>
  <c r="AI57" i="1"/>
  <c r="AS57" i="1"/>
  <c r="AG58" i="1"/>
  <c r="G59" i="1"/>
  <c r="AC59" i="1"/>
  <c r="AQ59" i="1"/>
  <c r="H60" i="1"/>
  <c r="U60" i="1"/>
  <c r="AI60" i="1"/>
  <c r="I61" i="1"/>
  <c r="AA61" i="1"/>
  <c r="S62" i="1"/>
  <c r="AK62" i="1"/>
  <c r="H63" i="1"/>
  <c r="L63" i="1" s="1"/>
  <c r="P64" i="1"/>
  <c r="W64" i="1"/>
  <c r="AH64" i="1"/>
  <c r="AI65" i="1"/>
  <c r="T66" i="1"/>
  <c r="J67" i="1"/>
  <c r="AB67" i="1"/>
  <c r="AM69" i="1"/>
  <c r="AS70" i="1"/>
  <c r="AK71" i="1"/>
  <c r="T72" i="1"/>
  <c r="AA73" i="1"/>
  <c r="T74" i="1"/>
  <c r="AB82" i="1"/>
  <c r="I85" i="1"/>
  <c r="AB86" i="1"/>
  <c r="T88" i="1"/>
  <c r="T91" i="1"/>
  <c r="AB94" i="1"/>
  <c r="AF108" i="1"/>
  <c r="AJ108" i="1" s="1"/>
  <c r="G140" i="1"/>
  <c r="T145" i="1"/>
  <c r="AS65" i="1"/>
  <c r="AP64" i="1"/>
  <c r="AS64" i="1" s="1"/>
  <c r="W69" i="1"/>
  <c r="G70" i="1"/>
  <c r="G78" i="1"/>
  <c r="O76" i="1"/>
  <c r="I80" i="1"/>
  <c r="S80" i="1"/>
  <c r="AA84" i="1"/>
  <c r="I84" i="1"/>
  <c r="K84" i="1" s="1"/>
  <c r="AG108" i="1"/>
  <c r="AI109" i="1"/>
  <c r="I111" i="1"/>
  <c r="S111" i="1"/>
  <c r="I65" i="1"/>
  <c r="Q64" i="1"/>
  <c r="S64" i="1" s="1"/>
  <c r="J66" i="1"/>
  <c r="U66" i="1"/>
  <c r="AC67" i="1"/>
  <c r="AA67" i="1"/>
  <c r="U68" i="1"/>
  <c r="J68" i="1"/>
  <c r="AA72" i="1"/>
  <c r="I72" i="1"/>
  <c r="I73" i="1"/>
  <c r="S73" i="1"/>
  <c r="J77" i="1"/>
  <c r="R76" i="1"/>
  <c r="U77" i="1"/>
  <c r="H78" i="1"/>
  <c r="X76" i="1"/>
  <c r="J80" i="1"/>
  <c r="AC80" i="1"/>
  <c r="J83" i="1"/>
  <c r="U83" i="1"/>
  <c r="AA88" i="1"/>
  <c r="I88" i="1"/>
  <c r="H106" i="1"/>
  <c r="AK106" i="1"/>
  <c r="J107" i="1"/>
  <c r="AC107" i="1"/>
  <c r="X108" i="1"/>
  <c r="H109" i="1"/>
  <c r="AP108" i="1"/>
  <c r="AS109" i="1"/>
  <c r="H110" i="1"/>
  <c r="P108" i="1"/>
  <c r="T108" i="1" s="1"/>
  <c r="AH108" i="1"/>
  <c r="AK110" i="1"/>
  <c r="J111" i="1"/>
  <c r="AC111" i="1"/>
  <c r="J112" i="1"/>
  <c r="U112" i="1"/>
  <c r="U114" i="1"/>
  <c r="J114" i="1"/>
  <c r="M114" i="1" s="1"/>
  <c r="J116" i="1"/>
  <c r="AC116" i="1"/>
  <c r="AI118" i="1"/>
  <c r="I118" i="1"/>
  <c r="K118" i="1" s="1"/>
  <c r="AK118" i="1"/>
  <c r="R123" i="1"/>
  <c r="U125" i="1"/>
  <c r="J125" i="1"/>
  <c r="H130" i="1"/>
  <c r="X128" i="1"/>
  <c r="AA131" i="1"/>
  <c r="I131" i="1"/>
  <c r="Y128" i="1"/>
  <c r="H141" i="1"/>
  <c r="P140" i="1"/>
  <c r="AI146" i="1"/>
  <c r="I146" i="1"/>
  <c r="K146" i="1" s="1"/>
  <c r="AK146" i="1"/>
  <c r="AG140" i="1"/>
  <c r="AA153" i="1"/>
  <c r="Y150" i="1"/>
  <c r="AC153" i="1"/>
  <c r="U18" i="1"/>
  <c r="AK18" i="1"/>
  <c r="U19" i="1"/>
  <c r="AK19" i="1"/>
  <c r="U24" i="1"/>
  <c r="T26" i="1"/>
  <c r="U27" i="1"/>
  <c r="AC30" i="1"/>
  <c r="AK33" i="1"/>
  <c r="AC34" i="1"/>
  <c r="U37" i="1"/>
  <c r="T49" i="1"/>
  <c r="AC49" i="1"/>
  <c r="AB54" i="1"/>
  <c r="AK54" i="1"/>
  <c r="AC56" i="1"/>
  <c r="AJ57" i="1"/>
  <c r="T68" i="1"/>
  <c r="AB81" i="1"/>
  <c r="AJ90" i="1"/>
  <c r="R16" i="1"/>
  <c r="AA16" i="1"/>
  <c r="S17" i="1"/>
  <c r="AI17" i="1"/>
  <c r="S18" i="1"/>
  <c r="S19" i="1"/>
  <c r="S24" i="1"/>
  <c r="Q25" i="1"/>
  <c r="S25" i="1" s="1"/>
  <c r="I26" i="1"/>
  <c r="AA26" i="1"/>
  <c r="J27" i="1"/>
  <c r="M27" i="1" s="1"/>
  <c r="S27" i="1"/>
  <c r="K28" i="1"/>
  <c r="AQ28" i="1"/>
  <c r="H29" i="1"/>
  <c r="L29" i="1" s="1"/>
  <c r="AI29" i="1"/>
  <c r="I30" i="1"/>
  <c r="K30" i="1" s="1"/>
  <c r="S31" i="1"/>
  <c r="AQ32" i="1"/>
  <c r="H33" i="1"/>
  <c r="L33" i="1" s="1"/>
  <c r="I34" i="1"/>
  <c r="K34" i="1" s="1"/>
  <c r="J35" i="1"/>
  <c r="M35" i="1" s="1"/>
  <c r="S35" i="1"/>
  <c r="I36" i="1"/>
  <c r="K36" i="1" s="1"/>
  <c r="AA36" i="1"/>
  <c r="Q40" i="1"/>
  <c r="H41" i="1"/>
  <c r="AI41" i="1"/>
  <c r="I42" i="1"/>
  <c r="AA42" i="1"/>
  <c r="R44" i="1"/>
  <c r="I45" i="1"/>
  <c r="M45" i="1" s="1"/>
  <c r="I47" i="1"/>
  <c r="K47" i="1" s="1"/>
  <c r="I49" i="1"/>
  <c r="K49" i="1" s="1"/>
  <c r="I51" i="1"/>
  <c r="S53" i="1"/>
  <c r="H54" i="1"/>
  <c r="R55" i="1"/>
  <c r="I56" i="1"/>
  <c r="S59" i="1"/>
  <c r="AQ60" i="1"/>
  <c r="H61" i="1"/>
  <c r="AI61" i="1"/>
  <c r="I62" i="1"/>
  <c r="AA62" i="1"/>
  <c r="O64" i="1"/>
  <c r="AR65" i="1"/>
  <c r="U67" i="1"/>
  <c r="AJ70" i="1"/>
  <c r="AB71" i="1"/>
  <c r="AB73" i="1"/>
  <c r="J75" i="1"/>
  <c r="Y76" i="1"/>
  <c r="Z76" i="1"/>
  <c r="AS77" i="1"/>
  <c r="AK78" i="1"/>
  <c r="U80" i="1"/>
  <c r="AC84" i="1"/>
  <c r="T85" i="1"/>
  <c r="AC87" i="1"/>
  <c r="AH87" i="1"/>
  <c r="AK87" i="1" s="1"/>
  <c r="W105" i="1"/>
  <c r="AC106" i="1"/>
  <c r="AK109" i="1"/>
  <c r="AC110" i="1"/>
  <c r="U111" i="1"/>
  <c r="AB130" i="1"/>
  <c r="T141" i="1"/>
  <c r="AB152" i="1"/>
  <c r="J73" i="1"/>
  <c r="AC73" i="1"/>
  <c r="AA79" i="1"/>
  <c r="I79" i="1"/>
  <c r="AQ83" i="1"/>
  <c r="AS83" i="1"/>
  <c r="J85" i="1"/>
  <c r="U85" i="1"/>
  <c r="I107" i="1"/>
  <c r="S107" i="1"/>
  <c r="Z64" i="1"/>
  <c r="AC65" i="1"/>
  <c r="AO69" i="1"/>
  <c r="AQ69" i="1" s="1"/>
  <c r="AQ70" i="1"/>
  <c r="J74" i="1"/>
  <c r="U74" i="1"/>
  <c r="J82" i="1"/>
  <c r="AC82" i="1"/>
  <c r="J90" i="1"/>
  <c r="R89" i="1"/>
  <c r="U90" i="1"/>
  <c r="AQ125" i="1"/>
  <c r="AQ123" i="1" s="1"/>
  <c r="AO123" i="1"/>
  <c r="AS125" i="1"/>
  <c r="I125" i="1"/>
  <c r="K125" i="1" s="1"/>
  <c r="S142" i="1"/>
  <c r="Q140" i="1"/>
  <c r="I142" i="1"/>
  <c r="U142" i="1"/>
  <c r="AO140" i="1"/>
  <c r="AQ140" i="1" s="1"/>
  <c r="AQ143" i="1"/>
  <c r="AI164" i="1"/>
  <c r="I164" i="1"/>
  <c r="M164" i="1" s="1"/>
  <c r="AK164" i="1"/>
  <c r="U17" i="1"/>
  <c r="AC26" i="1"/>
  <c r="T30" i="1"/>
  <c r="T34" i="1"/>
  <c r="T45" i="1"/>
  <c r="T51" i="1"/>
  <c r="T56" i="1"/>
  <c r="AR59" i="1"/>
  <c r="T62" i="1"/>
  <c r="Q16" i="1"/>
  <c r="Q23" i="1"/>
  <c r="P25" i="1"/>
  <c r="I37" i="1"/>
  <c r="P40" i="1"/>
  <c r="J43" i="1"/>
  <c r="K43" i="1" s="1"/>
  <c r="Q44" i="1"/>
  <c r="J48" i="1"/>
  <c r="M48" i="1" s="1"/>
  <c r="J50" i="1"/>
  <c r="M50" i="1" s="1"/>
  <c r="J57" i="1"/>
  <c r="K57" i="1" s="1"/>
  <c r="J60" i="1"/>
  <c r="M60" i="1" s="1"/>
  <c r="G67" i="1"/>
  <c r="I77" i="1"/>
  <c r="AJ77" i="1"/>
  <c r="I83" i="1"/>
  <c r="K83" i="1" s="1"/>
  <c r="T84" i="1"/>
  <c r="AO108" i="1"/>
  <c r="AO105" i="1" s="1"/>
  <c r="I112" i="1"/>
  <c r="AK119" i="1"/>
  <c r="J119" i="1"/>
  <c r="AI122" i="1"/>
  <c r="I122" i="1"/>
  <c r="K122" i="1" s="1"/>
  <c r="H129" i="1"/>
  <c r="AF128" i="1"/>
  <c r="AI130" i="1"/>
  <c r="AI128" i="1" s="1"/>
  <c r="AG128" i="1"/>
  <c r="I130" i="1"/>
  <c r="AK133" i="1"/>
  <c r="AH128" i="1"/>
  <c r="AA141" i="1"/>
  <c r="Y140" i="1"/>
  <c r="Q149" i="1"/>
  <c r="AF149" i="1"/>
  <c r="AJ149" i="1" s="1"/>
  <c r="H151" i="1"/>
  <c r="AF150" i="1"/>
  <c r="AJ150" i="1" s="1"/>
  <c r="AI152" i="1"/>
  <c r="AG150" i="1"/>
  <c r="AI150" i="1" s="1"/>
  <c r="I152" i="1"/>
  <c r="K152" i="1" s="1"/>
  <c r="AG149" i="1"/>
  <c r="AI149" i="1" s="1"/>
  <c r="P69" i="1"/>
  <c r="T69" i="1" s="1"/>
  <c r="Y69" i="1"/>
  <c r="AH69" i="1"/>
  <c r="H70" i="1"/>
  <c r="I71" i="1"/>
  <c r="K71" i="1" s="1"/>
  <c r="AA71" i="1"/>
  <c r="J72" i="1"/>
  <c r="H74" i="1"/>
  <c r="I75" i="1"/>
  <c r="AA75" i="1"/>
  <c r="AQ76" i="1"/>
  <c r="H77" i="1"/>
  <c r="I78" i="1"/>
  <c r="AA78" i="1"/>
  <c r="J79" i="1"/>
  <c r="S79" i="1"/>
  <c r="I81" i="1"/>
  <c r="K81" i="1" s="1"/>
  <c r="H83" i="1"/>
  <c r="J84" i="1"/>
  <c r="AQ84" i="1"/>
  <c r="H85" i="1"/>
  <c r="I86" i="1"/>
  <c r="AA86" i="1"/>
  <c r="P89" i="1"/>
  <c r="Y89" i="1"/>
  <c r="AH89" i="1"/>
  <c r="AK89" i="1" s="1"/>
  <c r="H90" i="1"/>
  <c r="H89" i="1" s="1"/>
  <c r="L89" i="1" s="1"/>
  <c r="H214" i="1"/>
  <c r="T95" i="1"/>
  <c r="J106" i="1"/>
  <c r="S106" i="1"/>
  <c r="AQ107" i="1"/>
  <c r="Q108" i="1"/>
  <c r="Z108" i="1"/>
  <c r="AN108" i="1"/>
  <c r="I109" i="1"/>
  <c r="AA109" i="1"/>
  <c r="J110" i="1"/>
  <c r="S110" i="1"/>
  <c r="AQ111" i="1"/>
  <c r="H112" i="1"/>
  <c r="L112" i="1" s="1"/>
  <c r="J113" i="1"/>
  <c r="AB114" i="1"/>
  <c r="T115" i="1"/>
  <c r="AQ115" i="1"/>
  <c r="AA116" i="1"/>
  <c r="AR116" i="1"/>
  <c r="I121" i="1"/>
  <c r="K121" i="1" s="1"/>
  <c r="AJ121" i="1"/>
  <c r="H122" i="1"/>
  <c r="L122" i="1" s="1"/>
  <c r="S129" i="1"/>
  <c r="AJ129" i="1"/>
  <c r="G133" i="1"/>
  <c r="T137" i="1"/>
  <c r="T143" i="1"/>
  <c r="AA144" i="1"/>
  <c r="T147" i="1"/>
  <c r="J148" i="1"/>
  <c r="S151" i="1"/>
  <c r="AJ151" i="1"/>
  <c r="H152" i="1"/>
  <c r="J155" i="1"/>
  <c r="H159" i="1"/>
  <c r="AA115" i="1"/>
  <c r="I115" i="1"/>
  <c r="S116" i="1"/>
  <c r="I116" i="1"/>
  <c r="K116" i="1" s="1"/>
  <c r="S124" i="1"/>
  <c r="I124" i="1"/>
  <c r="Q123" i="1"/>
  <c r="S123" i="1" s="1"/>
  <c r="AI126" i="1"/>
  <c r="I126" i="1"/>
  <c r="AQ129" i="1"/>
  <c r="AO128" i="1"/>
  <c r="O128" i="1"/>
  <c r="G130" i="1"/>
  <c r="S134" i="1"/>
  <c r="I134" i="1"/>
  <c r="AA137" i="1"/>
  <c r="Y136" i="1"/>
  <c r="AJ141" i="1"/>
  <c r="AF140" i="1"/>
  <c r="AA143" i="1"/>
  <c r="I143" i="1"/>
  <c r="K143" i="1" s="1"/>
  <c r="S144" i="1"/>
  <c r="I144" i="1"/>
  <c r="K144" i="1" s="1"/>
  <c r="S148" i="1"/>
  <c r="I148" i="1"/>
  <c r="AQ151" i="1"/>
  <c r="AO149" i="1"/>
  <c r="AQ149" i="1" s="1"/>
  <c r="AO150" i="1"/>
  <c r="O150" i="1"/>
  <c r="O149" i="1" s="1"/>
  <c r="G152" i="1"/>
  <c r="AK153" i="1"/>
  <c r="J153" i="1"/>
  <c r="AH150" i="1"/>
  <c r="G159" i="1"/>
  <c r="O158" i="1"/>
  <c r="G158" i="1" s="1"/>
  <c r="AC161" i="1"/>
  <c r="Z158" i="1"/>
  <c r="AC158" i="1" s="1"/>
  <c r="AB113" i="1"/>
  <c r="AB116" i="1"/>
  <c r="T119" i="1"/>
  <c r="AR120" i="1"/>
  <c r="T129" i="1"/>
  <c r="J133" i="1"/>
  <c r="Z140" i="1"/>
  <c r="M146" i="1"/>
  <c r="T151" i="1"/>
  <c r="G153" i="1"/>
  <c r="I153" i="1"/>
  <c r="K153" i="1" s="1"/>
  <c r="J154" i="1"/>
  <c r="I156" i="1"/>
  <c r="U158" i="1"/>
  <c r="G160" i="1"/>
  <c r="U117" i="1"/>
  <c r="J117" i="1"/>
  <c r="S120" i="1"/>
  <c r="I120" i="1"/>
  <c r="G129" i="1"/>
  <c r="W128" i="1"/>
  <c r="AP128" i="1"/>
  <c r="AS130" i="1"/>
  <c r="P128" i="1"/>
  <c r="H131" i="1"/>
  <c r="P150" i="1"/>
  <c r="H153" i="1"/>
  <c r="L153" i="1" s="1"/>
  <c r="S154" i="1"/>
  <c r="I154" i="1"/>
  <c r="S155" i="1"/>
  <c r="I155" i="1"/>
  <c r="U160" i="1"/>
  <c r="J160" i="1"/>
  <c r="M160" i="1" s="1"/>
  <c r="Q76" i="1"/>
  <c r="J131" i="1"/>
  <c r="J214" i="1"/>
  <c r="AS112" i="1"/>
  <c r="I113" i="1"/>
  <c r="T113" i="1"/>
  <c r="G113" i="1"/>
  <c r="AS113" i="1"/>
  <c r="G114" i="1"/>
  <c r="AK114" i="1"/>
  <c r="AC115" i="1"/>
  <c r="AS117" i="1"/>
  <c r="AB120" i="1"/>
  <c r="AK122" i="1"/>
  <c r="AJ125" i="1"/>
  <c r="H126" i="1"/>
  <c r="AK130" i="1"/>
  <c r="T131" i="1"/>
  <c r="K132" i="1"/>
  <c r="H132" i="1"/>
  <c r="L132" i="1" s="1"/>
  <c r="AK134" i="1"/>
  <c r="X136" i="1"/>
  <c r="AF136" i="1"/>
  <c r="AJ137" i="1"/>
  <c r="S138" i="1"/>
  <c r="T139" i="1"/>
  <c r="O140" i="1"/>
  <c r="I141" i="1"/>
  <c r="M141" i="1" s="1"/>
  <c r="I145" i="1"/>
  <c r="K145" i="1" s="1"/>
  <c r="AM149" i="1"/>
  <c r="AK152" i="1"/>
  <c r="T153" i="1"/>
  <c r="H156" i="1"/>
  <c r="L156" i="1" s="1"/>
  <c r="T156" i="1"/>
  <c r="AM158" i="1"/>
  <c r="J161" i="1"/>
  <c r="T118" i="1"/>
  <c r="T122" i="1"/>
  <c r="T126" i="1"/>
  <c r="H220" i="1"/>
  <c r="T135" i="1"/>
  <c r="AN136" i="1"/>
  <c r="U141" i="1"/>
  <c r="T146" i="1"/>
  <c r="U147" i="1"/>
  <c r="T152" i="1"/>
  <c r="U153" i="1"/>
  <c r="H155" i="1"/>
  <c r="U156" i="1"/>
  <c r="T157" i="1"/>
  <c r="AG158" i="1"/>
  <c r="AI158" i="1" s="1"/>
  <c r="T159" i="1"/>
  <c r="J220" i="1"/>
  <c r="E10" i="3"/>
  <c r="G11" i="3"/>
  <c r="I220" i="1"/>
  <c r="U135" i="1"/>
  <c r="P158" i="1"/>
  <c r="AH158" i="1"/>
  <c r="M180" i="1"/>
  <c r="J165" i="1"/>
  <c r="L165" i="1" s="1"/>
  <c r="U166" i="1"/>
  <c r="J167" i="1"/>
  <c r="AC168" i="1"/>
  <c r="U171" i="1"/>
  <c r="J172" i="1"/>
  <c r="S172" i="1"/>
  <c r="H173" i="1"/>
  <c r="L173" i="1" s="1"/>
  <c r="U173" i="1"/>
  <c r="J174" i="1"/>
  <c r="H175" i="1"/>
  <c r="L175" i="1" s="1"/>
  <c r="U175" i="1"/>
  <c r="I176" i="1"/>
  <c r="K176" i="1" s="1"/>
  <c r="J177" i="1"/>
  <c r="AK178" i="1"/>
  <c r="AC179" i="1"/>
  <c r="H180" i="1"/>
  <c r="L180" i="1" s="1"/>
  <c r="I181" i="1"/>
  <c r="K181" i="1" s="1"/>
  <c r="J182" i="1"/>
  <c r="L182" i="1" s="1"/>
  <c r="H184" i="1"/>
  <c r="L184" i="1" s="1"/>
  <c r="I185" i="1"/>
  <c r="K185" i="1" s="1"/>
  <c r="J186" i="1"/>
  <c r="H188" i="1"/>
  <c r="L188" i="1" s="1"/>
  <c r="I189" i="1"/>
  <c r="K189" i="1" s="1"/>
  <c r="J190" i="1"/>
  <c r="M190" i="1" s="1"/>
  <c r="J194" i="1"/>
  <c r="J198" i="1"/>
  <c r="M198" i="1" s="1"/>
  <c r="G6" i="2"/>
  <c r="G7" i="2"/>
  <c r="G8" i="2"/>
  <c r="G9" i="2"/>
  <c r="I165" i="1"/>
  <c r="AA165" i="1"/>
  <c r="AI166" i="1"/>
  <c r="I167" i="1"/>
  <c r="K167" i="1" s="1"/>
  <c r="AA167" i="1"/>
  <c r="S168" i="1"/>
  <c r="AQ168" i="1"/>
  <c r="H169" i="1"/>
  <c r="L169" i="1" s="1"/>
  <c r="S170" i="1"/>
  <c r="AI171" i="1"/>
  <c r="AA172" i="1"/>
  <c r="AI173" i="1"/>
  <c r="I174" i="1"/>
  <c r="K174" i="1" s="1"/>
  <c r="AA174" i="1"/>
  <c r="AQ175" i="1"/>
  <c r="H176" i="1"/>
  <c r="L176" i="1" s="1"/>
  <c r="AI176" i="1"/>
  <c r="I177" i="1"/>
  <c r="K177" i="1" s="1"/>
  <c r="AA177" i="1"/>
  <c r="AA178" i="1"/>
  <c r="S179" i="1"/>
  <c r="AK179" i="1"/>
  <c r="AC180" i="1"/>
  <c r="U181" i="1"/>
  <c r="AS182" i="1"/>
  <c r="AB183" i="1"/>
  <c r="AK183" i="1"/>
  <c r="AC184" i="1"/>
  <c r="AS186" i="1"/>
  <c r="AK187" i="1"/>
  <c r="AC188" i="1"/>
  <c r="S199" i="1"/>
  <c r="H201" i="1"/>
  <c r="L201" i="1" s="1"/>
  <c r="H167" i="1"/>
  <c r="L167" i="1" s="1"/>
  <c r="I168" i="1"/>
  <c r="K168" i="1" s="1"/>
  <c r="I170" i="1"/>
  <c r="K170" i="1" s="1"/>
  <c r="H172" i="1"/>
  <c r="L172" i="1" s="1"/>
  <c r="H174" i="1"/>
  <c r="L174" i="1" s="1"/>
  <c r="H177" i="1"/>
  <c r="L177" i="1" s="1"/>
  <c r="I178" i="1"/>
  <c r="K178" i="1" s="1"/>
  <c r="I179" i="1"/>
  <c r="S180" i="1"/>
  <c r="AC181" i="1"/>
  <c r="F21" i="3"/>
  <c r="AJ76" i="1" l="1"/>
  <c r="AI33" i="5"/>
  <c r="AI34" i="5" s="1"/>
  <c r="C37" i="5"/>
  <c r="E33" i="5"/>
  <c r="AJ33" i="5"/>
  <c r="AJ34" i="5" s="1"/>
  <c r="M194" i="1"/>
  <c r="W127" i="1"/>
  <c r="W104" i="1" s="1"/>
  <c r="W103" i="1" s="1"/>
  <c r="M117" i="1"/>
  <c r="K156" i="1"/>
  <c r="K90" i="1"/>
  <c r="L88" i="1"/>
  <c r="AR89" i="1"/>
  <c r="AE21" i="1"/>
  <c r="AE20" i="1" s="1"/>
  <c r="AE15" i="1" s="1"/>
  <c r="AB69" i="1"/>
  <c r="K120" i="1"/>
  <c r="K32" i="1"/>
  <c r="AC150" i="1"/>
  <c r="L116" i="1"/>
  <c r="T76" i="1"/>
  <c r="M67" i="1"/>
  <c r="M53" i="1"/>
  <c r="S136" i="1"/>
  <c r="AB89" i="1"/>
  <c r="L134" i="1"/>
  <c r="AC128" i="1"/>
  <c r="AI136" i="1"/>
  <c r="L119" i="1"/>
  <c r="H64" i="1"/>
  <c r="K187" i="1"/>
  <c r="K157" i="1"/>
  <c r="AJ136" i="1"/>
  <c r="AK150" i="1"/>
  <c r="AA89" i="1"/>
  <c r="AF39" i="1"/>
  <c r="AJ39" i="1" s="1"/>
  <c r="L65" i="1"/>
  <c r="AC25" i="1"/>
  <c r="U136" i="1"/>
  <c r="K112" i="1"/>
  <c r="T16" i="1"/>
  <c r="U64" i="1"/>
  <c r="M65" i="1"/>
  <c r="AC52" i="1"/>
  <c r="AC39" i="1" s="1"/>
  <c r="AB52" i="1"/>
  <c r="M196" i="1"/>
  <c r="M184" i="1"/>
  <c r="K171" i="1"/>
  <c r="K18" i="1"/>
  <c r="K130" i="1"/>
  <c r="AA25" i="1"/>
  <c r="M133" i="1"/>
  <c r="K134" i="1"/>
  <c r="O58" i="1"/>
  <c r="L61" i="1"/>
  <c r="U44" i="1"/>
  <c r="U69" i="1"/>
  <c r="AC23" i="1"/>
  <c r="AK136" i="1"/>
  <c r="M186" i="1"/>
  <c r="K86" i="1"/>
  <c r="L83" i="1"/>
  <c r="U16" i="1"/>
  <c r="G69" i="1"/>
  <c r="K148" i="1"/>
  <c r="M124" i="1"/>
  <c r="K115" i="1"/>
  <c r="T136" i="1"/>
  <c r="M79" i="1"/>
  <c r="AK69" i="1"/>
  <c r="AC55" i="1"/>
  <c r="K61" i="1"/>
  <c r="X58" i="1"/>
  <c r="O39" i="1"/>
  <c r="AA40" i="1"/>
  <c r="M187" i="1"/>
  <c r="AC16" i="1"/>
  <c r="L171" i="1"/>
  <c r="M166" i="1"/>
  <c r="AS136" i="1"/>
  <c r="K113" i="1"/>
  <c r="K182" i="1"/>
  <c r="L147" i="1"/>
  <c r="L155" i="1"/>
  <c r="M131" i="1"/>
  <c r="K126" i="1"/>
  <c r="AS140" i="1"/>
  <c r="M85" i="1"/>
  <c r="T140" i="1"/>
  <c r="M68" i="1"/>
  <c r="L187" i="1"/>
  <c r="K159" i="1"/>
  <c r="L157" i="1"/>
  <c r="L59" i="1"/>
  <c r="L51" i="1"/>
  <c r="L19" i="1"/>
  <c r="M169" i="1"/>
  <c r="AR136" i="1"/>
  <c r="L126" i="1"/>
  <c r="K154" i="1"/>
  <c r="AQ136" i="1"/>
  <c r="J16" i="1"/>
  <c r="L67" i="1"/>
  <c r="L124" i="1"/>
  <c r="L18" i="1"/>
  <c r="AB23" i="1"/>
  <c r="AJ140" i="1"/>
  <c r="U89" i="1"/>
  <c r="L75" i="1"/>
  <c r="T123" i="1"/>
  <c r="AM58" i="1"/>
  <c r="AM22" i="1" s="1"/>
  <c r="AM21" i="1" s="1"/>
  <c r="AM20" i="1" s="1"/>
  <c r="AC89" i="1"/>
  <c r="AQ89" i="1"/>
  <c r="K19" i="1"/>
  <c r="L164" i="1"/>
  <c r="L118" i="1"/>
  <c r="M120" i="1"/>
  <c r="AK158" i="1"/>
  <c r="L159" i="1"/>
  <c r="S140" i="1"/>
  <c r="AC64" i="1"/>
  <c r="M73" i="1"/>
  <c r="AF58" i="1"/>
  <c r="AF22" i="1" s="1"/>
  <c r="AF23" i="1"/>
  <c r="AK16" i="1"/>
  <c r="M111" i="1"/>
  <c r="L78" i="1"/>
  <c r="M18" i="1"/>
  <c r="M16" i="1" s="1"/>
  <c r="L120" i="1"/>
  <c r="M172" i="1"/>
  <c r="G150" i="1"/>
  <c r="G149" i="1" s="1"/>
  <c r="L152" i="1"/>
  <c r="L113" i="1"/>
  <c r="K51" i="1"/>
  <c r="AB150" i="1"/>
  <c r="G23" i="1"/>
  <c r="I16" i="1"/>
  <c r="K16" i="1" s="1"/>
  <c r="M171" i="1"/>
  <c r="AB39" i="1"/>
  <c r="M130" i="1"/>
  <c r="M161" i="1"/>
  <c r="AA136" i="1"/>
  <c r="K78" i="1"/>
  <c r="AB25" i="1"/>
  <c r="H87" i="1"/>
  <c r="L87" i="1" s="1"/>
  <c r="M197" i="1"/>
  <c r="G123" i="1"/>
  <c r="AM127" i="1"/>
  <c r="AM104" i="1" s="1"/>
  <c r="L66" i="1"/>
  <c r="T52" i="1"/>
  <c r="L139" i="1"/>
  <c r="H136" i="1"/>
  <c r="L136" i="1" s="1"/>
  <c r="K50" i="1"/>
  <c r="M201" i="1"/>
  <c r="K165" i="1"/>
  <c r="M177" i="1"/>
  <c r="M178" i="1"/>
  <c r="M189" i="1"/>
  <c r="T89" i="1"/>
  <c r="K117" i="1"/>
  <c r="S89" i="1"/>
  <c r="K164" i="1"/>
  <c r="L117" i="1"/>
  <c r="AK108" i="1"/>
  <c r="M107" i="1"/>
  <c r="M80" i="1"/>
  <c r="K72" i="1"/>
  <c r="W58" i="1"/>
  <c r="W22" i="1" s="1"/>
  <c r="W21" i="1" s="1"/>
  <c r="AG23" i="1"/>
  <c r="AK23" i="1" s="1"/>
  <c r="AC44" i="1"/>
  <c r="AS123" i="1"/>
  <c r="K82" i="1"/>
  <c r="AS69" i="1"/>
  <c r="K110" i="1"/>
  <c r="T44" i="1"/>
  <c r="L80" i="1"/>
  <c r="X39" i="1"/>
  <c r="X22" i="1" s="1"/>
  <c r="X21" i="1" s="1"/>
  <c r="M175" i="1"/>
  <c r="G64" i="1"/>
  <c r="S52" i="1"/>
  <c r="H16" i="1"/>
  <c r="K179" i="1"/>
  <c r="M182" i="1"/>
  <c r="M152" i="1"/>
  <c r="H123" i="1"/>
  <c r="M155" i="1"/>
  <c r="M81" i="1"/>
  <c r="Z58" i="1"/>
  <c r="AB58" i="1" s="1"/>
  <c r="AB149" i="1"/>
  <c r="L130" i="1"/>
  <c r="M66" i="1"/>
  <c r="O22" i="1"/>
  <c r="O21" i="1" s="1"/>
  <c r="O20" i="1" s="1"/>
  <c r="M62" i="1"/>
  <c r="AK25" i="1"/>
  <c r="L181" i="1"/>
  <c r="U87" i="1"/>
  <c r="AN58" i="1"/>
  <c r="AI40" i="1"/>
  <c r="AG39" i="1"/>
  <c r="M159" i="1"/>
  <c r="M156" i="1"/>
  <c r="AG127" i="1"/>
  <c r="M71" i="1"/>
  <c r="M74" i="1"/>
  <c r="M75" i="1"/>
  <c r="K62" i="1"/>
  <c r="U55" i="1"/>
  <c r="M83" i="1"/>
  <c r="I128" i="1"/>
  <c r="G76" i="1"/>
  <c r="I69" i="1"/>
  <c r="M200" i="1"/>
  <c r="L179" i="1"/>
  <c r="M170" i="1"/>
  <c r="AK149" i="1"/>
  <c r="M125" i="1"/>
  <c r="J108" i="1"/>
  <c r="AC108" i="1"/>
  <c r="AQ108" i="1"/>
  <c r="AR108" i="1"/>
  <c r="AH105" i="1"/>
  <c r="S76" i="1"/>
  <c r="M84" i="1"/>
  <c r="AC76" i="1"/>
  <c r="AK76" i="1"/>
  <c r="AE103" i="1"/>
  <c r="AE163" i="1" s="1"/>
  <c r="AE162" i="1"/>
  <c r="T150" i="1"/>
  <c r="P149" i="1"/>
  <c r="AA69" i="1"/>
  <c r="Y58" i="1"/>
  <c r="J89" i="1"/>
  <c r="M89" i="1" s="1"/>
  <c r="M90" i="1"/>
  <c r="AI16" i="1"/>
  <c r="J150" i="1"/>
  <c r="M151" i="1"/>
  <c r="J128" i="1"/>
  <c r="K128" i="1" s="1"/>
  <c r="M129" i="1"/>
  <c r="K106" i="1"/>
  <c r="M154" i="1"/>
  <c r="L154" i="1"/>
  <c r="M148" i="1"/>
  <c r="L148" i="1"/>
  <c r="K109" i="1"/>
  <c r="I108" i="1"/>
  <c r="L151" i="1"/>
  <c r="H150" i="1"/>
  <c r="AK128" i="1"/>
  <c r="AH127" i="1"/>
  <c r="K77" i="1"/>
  <c r="I76" i="1"/>
  <c r="T40" i="1"/>
  <c r="P39" i="1"/>
  <c r="S16" i="1"/>
  <c r="K142" i="1"/>
  <c r="M142" i="1"/>
  <c r="Q39" i="1"/>
  <c r="S40" i="1"/>
  <c r="U23" i="1"/>
  <c r="AA150" i="1"/>
  <c r="Y149" i="1"/>
  <c r="AA149" i="1" s="1"/>
  <c r="AI140" i="1"/>
  <c r="AK140" i="1"/>
  <c r="AS108" i="1"/>
  <c r="AP105" i="1"/>
  <c r="AQ105" i="1" s="1"/>
  <c r="J76" i="1"/>
  <c r="M77" i="1"/>
  <c r="K65" i="1"/>
  <c r="I64" i="1"/>
  <c r="T64" i="1"/>
  <c r="P58" i="1"/>
  <c r="T58" i="1" s="1"/>
  <c r="U40" i="1"/>
  <c r="R39" i="1"/>
  <c r="M26" i="1"/>
  <c r="J25" i="1"/>
  <c r="S158" i="1"/>
  <c r="I158" i="1"/>
  <c r="R149" i="1"/>
  <c r="U149" i="1" s="1"/>
  <c r="U150" i="1"/>
  <c r="R127" i="1"/>
  <c r="U128" i="1"/>
  <c r="M70" i="1"/>
  <c r="J69" i="1"/>
  <c r="AA23" i="1"/>
  <c r="M143" i="1"/>
  <c r="L27" i="1"/>
  <c r="K48" i="1"/>
  <c r="M47" i="1"/>
  <c r="M167" i="1"/>
  <c r="L190" i="1"/>
  <c r="K190" i="1"/>
  <c r="M179" i="1"/>
  <c r="AF105" i="1"/>
  <c r="M72" i="1"/>
  <c r="J123" i="1"/>
  <c r="AS89" i="1"/>
  <c r="M115" i="1"/>
  <c r="AO58" i="1"/>
  <c r="AQ58" i="1" s="1"/>
  <c r="M144" i="1"/>
  <c r="M116" i="1"/>
  <c r="M112" i="1"/>
  <c r="Z105" i="1"/>
  <c r="P105" i="1"/>
  <c r="AB76" i="1"/>
  <c r="K111" i="1"/>
  <c r="M78" i="1"/>
  <c r="L72" i="1"/>
  <c r="L60" i="1"/>
  <c r="L48" i="1"/>
  <c r="K147" i="1"/>
  <c r="M121" i="1"/>
  <c r="AA108" i="1"/>
  <c r="G108" i="1"/>
  <c r="G105" i="1" s="1"/>
  <c r="L73" i="1"/>
  <c r="AS25" i="1"/>
  <c r="K70" i="1"/>
  <c r="H25" i="1"/>
  <c r="J44" i="1"/>
  <c r="L107" i="1"/>
  <c r="K60" i="1"/>
  <c r="G39" i="1"/>
  <c r="M30" i="1"/>
  <c r="M61" i="1"/>
  <c r="M54" i="1"/>
  <c r="AF127" i="1"/>
  <c r="AJ128" i="1"/>
  <c r="M37" i="1"/>
  <c r="K37" i="1"/>
  <c r="H52" i="1"/>
  <c r="L52" i="1" s="1"/>
  <c r="L54" i="1"/>
  <c r="AO127" i="1"/>
  <c r="AQ128" i="1"/>
  <c r="S108" i="1"/>
  <c r="Q105" i="1"/>
  <c r="U105" i="1" s="1"/>
  <c r="H76" i="1"/>
  <c r="L77" i="1"/>
  <c r="L70" i="1"/>
  <c r="H69" i="1"/>
  <c r="M119" i="1"/>
  <c r="K119" i="1"/>
  <c r="J55" i="1"/>
  <c r="M57" i="1"/>
  <c r="J40" i="1"/>
  <c r="M43" i="1"/>
  <c r="S23" i="1"/>
  <c r="I55" i="1"/>
  <c r="K56" i="1"/>
  <c r="L41" i="1"/>
  <c r="H40" i="1"/>
  <c r="K26" i="1"/>
  <c r="I25" i="1"/>
  <c r="AJ23" i="1"/>
  <c r="M174" i="1"/>
  <c r="G128" i="1"/>
  <c r="G127" i="1" s="1"/>
  <c r="AS149" i="1"/>
  <c r="L74" i="1"/>
  <c r="K151" i="1"/>
  <c r="M82" i="1"/>
  <c r="K107" i="1"/>
  <c r="K131" i="1"/>
  <c r="Q127" i="1"/>
  <c r="U123" i="1"/>
  <c r="U76" i="1"/>
  <c r="L50" i="1"/>
  <c r="L43" i="1"/>
  <c r="L161" i="1"/>
  <c r="K74" i="1"/>
  <c r="K161" i="1"/>
  <c r="M126" i="1"/>
  <c r="L82" i="1"/>
  <c r="AB64" i="1"/>
  <c r="K27" i="1"/>
  <c r="U25" i="1"/>
  <c r="AA64" i="1"/>
  <c r="M51" i="1"/>
  <c r="T55" i="1"/>
  <c r="K66" i="1"/>
  <c r="S55" i="1"/>
  <c r="L35" i="1"/>
  <c r="I52" i="1"/>
  <c r="K52" i="1" s="1"/>
  <c r="AP127" i="1"/>
  <c r="AS128" i="1"/>
  <c r="AR128" i="1"/>
  <c r="AC140" i="1"/>
  <c r="AB140" i="1"/>
  <c r="M42" i="1"/>
  <c r="K42" i="1"/>
  <c r="H140" i="1"/>
  <c r="L140" i="1" s="1"/>
  <c r="L141" i="1"/>
  <c r="AB128" i="1"/>
  <c r="X127" i="1"/>
  <c r="L109" i="1"/>
  <c r="H108" i="1"/>
  <c r="L108" i="1" s="1"/>
  <c r="L106" i="1"/>
  <c r="I140" i="1"/>
  <c r="I127" i="1" s="1"/>
  <c r="K141" i="1"/>
  <c r="T128" i="1"/>
  <c r="P127" i="1"/>
  <c r="G21" i="3"/>
  <c r="F10" i="3"/>
  <c r="G10" i="3" s="1"/>
  <c r="T158" i="1"/>
  <c r="H158" i="1"/>
  <c r="AQ150" i="1"/>
  <c r="AS150" i="1"/>
  <c r="I123" i="1"/>
  <c r="K124" i="1"/>
  <c r="M106" i="1"/>
  <c r="J105" i="1"/>
  <c r="L129" i="1"/>
  <c r="H128" i="1"/>
  <c r="T25" i="1"/>
  <c r="P23" i="1"/>
  <c r="K45" i="1"/>
  <c r="I44" i="1"/>
  <c r="AA128" i="1"/>
  <c r="Y127" i="1"/>
  <c r="Y104" i="1" s="1"/>
  <c r="AB108" i="1"/>
  <c r="X105" i="1"/>
  <c r="M88" i="1"/>
  <c r="I87" i="1"/>
  <c r="K88" i="1"/>
  <c r="AI108" i="1"/>
  <c r="AG105" i="1"/>
  <c r="AK64" i="1"/>
  <c r="AH58" i="1"/>
  <c r="AK58" i="1" s="1"/>
  <c r="AA52" i="1"/>
  <c r="Y39" i="1"/>
  <c r="AA39" i="1" s="1"/>
  <c r="K41" i="1"/>
  <c r="I40" i="1"/>
  <c r="AB16" i="1"/>
  <c r="M181" i="1"/>
  <c r="Z127" i="1"/>
  <c r="M165" i="1"/>
  <c r="M168" i="1"/>
  <c r="M176" i="1"/>
  <c r="M145" i="1"/>
  <c r="AN127" i="1"/>
  <c r="M122" i="1"/>
  <c r="J158" i="1"/>
  <c r="L131" i="1"/>
  <c r="U140" i="1"/>
  <c r="M118" i="1"/>
  <c r="M153" i="1"/>
  <c r="O127" i="1"/>
  <c r="O104" i="1" s="1"/>
  <c r="M185" i="1"/>
  <c r="M113" i="1"/>
  <c r="M110" i="1"/>
  <c r="L85" i="1"/>
  <c r="K75" i="1"/>
  <c r="I150" i="1"/>
  <c r="AA140" i="1"/>
  <c r="M86" i="1"/>
  <c r="Q58" i="1"/>
  <c r="S58" i="1" s="1"/>
  <c r="S44" i="1"/>
  <c r="K79" i="1"/>
  <c r="AB158" i="1"/>
  <c r="M134" i="1"/>
  <c r="L79" i="1"/>
  <c r="AA76" i="1"/>
  <c r="AO23" i="1"/>
  <c r="L68" i="1"/>
  <c r="L110" i="1"/>
  <c r="K73" i="1"/>
  <c r="K129" i="1"/>
  <c r="K80" i="1"/>
  <c r="U108" i="1"/>
  <c r="K85" i="1"/>
  <c r="K67" i="1"/>
  <c r="L57" i="1"/>
  <c r="M36" i="1"/>
  <c r="AC149" i="1"/>
  <c r="L111" i="1"/>
  <c r="K68" i="1"/>
  <c r="M49" i="1"/>
  <c r="M34" i="1"/>
  <c r="M33" i="1"/>
  <c r="M29" i="1"/>
  <c r="M109" i="1"/>
  <c r="J64" i="1"/>
  <c r="M64" i="1" s="1"/>
  <c r="H44" i="1"/>
  <c r="AC69" i="1"/>
  <c r="M56" i="1"/>
  <c r="AP58" i="1"/>
  <c r="AP22" i="1" s="1"/>
  <c r="K35" i="1"/>
  <c r="AK55" i="1"/>
  <c r="G58" i="1" l="1"/>
  <c r="M158" i="1"/>
  <c r="L123" i="1"/>
  <c r="AC58" i="1"/>
  <c r="Z22" i="1"/>
  <c r="Z21" i="1" s="1"/>
  <c r="S149" i="1"/>
  <c r="J58" i="1"/>
  <c r="U58" i="1"/>
  <c r="L76" i="1"/>
  <c r="M52" i="1"/>
  <c r="AJ58" i="1"/>
  <c r="L16" i="1"/>
  <c r="AM162" i="1"/>
  <c r="AM103" i="1"/>
  <c r="AM163" i="1" s="1"/>
  <c r="K69" i="1"/>
  <c r="G22" i="1"/>
  <c r="G21" i="1" s="1"/>
  <c r="AG22" i="1"/>
  <c r="AG21" i="1" s="1"/>
  <c r="L69" i="1"/>
  <c r="I58" i="1"/>
  <c r="K58" i="1" s="1"/>
  <c r="AK127" i="1"/>
  <c r="G104" i="1"/>
  <c r="G103" i="1" s="1"/>
  <c r="M76" i="1"/>
  <c r="AR58" i="1"/>
  <c r="AN22" i="1"/>
  <c r="AN21" i="1" s="1"/>
  <c r="AN162" i="1" s="1"/>
  <c r="AA58" i="1"/>
  <c r="M55" i="1"/>
  <c r="M44" i="1"/>
  <c r="AI23" i="1"/>
  <c r="AK39" i="1"/>
  <c r="AI39" i="1"/>
  <c r="M69" i="1"/>
  <c r="S39" i="1"/>
  <c r="AQ127" i="1"/>
  <c r="U127" i="1"/>
  <c r="AR127" i="1"/>
  <c r="AC127" i="1"/>
  <c r="AH104" i="1"/>
  <c r="AH103" i="1" s="1"/>
  <c r="AI127" i="1"/>
  <c r="AJ127" i="1"/>
  <c r="K123" i="1"/>
  <c r="K108" i="1"/>
  <c r="I105" i="1"/>
  <c r="I104" i="1" s="1"/>
  <c r="O103" i="1"/>
  <c r="O163" i="1" s="1"/>
  <c r="O162" i="1"/>
  <c r="G20" i="1"/>
  <c r="AP21" i="1"/>
  <c r="AC105" i="1"/>
  <c r="Z104" i="1"/>
  <c r="J149" i="1"/>
  <c r="M150" i="1"/>
  <c r="X20" i="1"/>
  <c r="AQ23" i="1"/>
  <c r="AO22" i="1"/>
  <c r="I149" i="1"/>
  <c r="K150" i="1"/>
  <c r="M87" i="1"/>
  <c r="K87" i="1"/>
  <c r="P22" i="1"/>
  <c r="T23" i="1"/>
  <c r="AF21" i="1"/>
  <c r="L40" i="1"/>
  <c r="H39" i="1"/>
  <c r="L25" i="1"/>
  <c r="H23" i="1"/>
  <c r="T105" i="1"/>
  <c r="P104" i="1"/>
  <c r="AP104" i="1"/>
  <c r="AS105" i="1"/>
  <c r="AR105" i="1"/>
  <c r="H149" i="1"/>
  <c r="L150" i="1"/>
  <c r="Y22" i="1"/>
  <c r="AH22" i="1"/>
  <c r="AA127" i="1"/>
  <c r="T127" i="1"/>
  <c r="R104" i="1"/>
  <c r="AS23" i="1"/>
  <c r="AO104" i="1"/>
  <c r="M123" i="1"/>
  <c r="U39" i="1"/>
  <c r="K64" i="1"/>
  <c r="K76" i="1"/>
  <c r="T149" i="1"/>
  <c r="M108" i="1"/>
  <c r="AG104" i="1"/>
  <c r="AI105" i="1"/>
  <c r="AJ105" i="1"/>
  <c r="AF104" i="1"/>
  <c r="J127" i="1"/>
  <c r="M127" i="1" s="1"/>
  <c r="M128" i="1"/>
  <c r="W162" i="1"/>
  <c r="W20" i="1"/>
  <c r="K40" i="1"/>
  <c r="I39" i="1"/>
  <c r="K140" i="1"/>
  <c r="M140" i="1"/>
  <c r="Y103" i="1"/>
  <c r="J39" i="1"/>
  <c r="M39" i="1" s="1"/>
  <c r="M40" i="1"/>
  <c r="X104" i="1"/>
  <c r="AB105" i="1"/>
  <c r="H127" i="1"/>
  <c r="L128" i="1"/>
  <c r="K25" i="1"/>
  <c r="I23" i="1"/>
  <c r="Q104" i="1"/>
  <c r="S105" i="1"/>
  <c r="AN20" i="1"/>
  <c r="M25" i="1"/>
  <c r="J23" i="1"/>
  <c r="AM15" i="1"/>
  <c r="O15" i="1"/>
  <c r="Q22" i="1"/>
  <c r="K55" i="1"/>
  <c r="AS58" i="1"/>
  <c r="L44" i="1"/>
  <c r="K44" i="1"/>
  <c r="L158" i="1"/>
  <c r="H105" i="1"/>
  <c r="AB127" i="1"/>
  <c r="AS127" i="1"/>
  <c r="S127" i="1"/>
  <c r="L64" i="1"/>
  <c r="AA105" i="1"/>
  <c r="AK105" i="1"/>
  <c r="AI58" i="1"/>
  <c r="H58" i="1"/>
  <c r="L58" i="1" s="1"/>
  <c r="K158" i="1"/>
  <c r="R22" i="1"/>
  <c r="T39" i="1"/>
  <c r="L55" i="1"/>
  <c r="G162" i="1" l="1"/>
  <c r="AB22" i="1"/>
  <c r="AR22" i="1"/>
  <c r="AR21" i="1"/>
  <c r="M58" i="1"/>
  <c r="AK104" i="1"/>
  <c r="L39" i="1"/>
  <c r="K105" i="1"/>
  <c r="K149" i="1"/>
  <c r="L149" i="1"/>
  <c r="M105" i="1"/>
  <c r="K127" i="1"/>
  <c r="J104" i="1"/>
  <c r="J103" i="1" s="1"/>
  <c r="L127" i="1"/>
  <c r="L105" i="1"/>
  <c r="H104" i="1"/>
  <c r="M23" i="1"/>
  <c r="J22" i="1"/>
  <c r="AB104" i="1"/>
  <c r="X103" i="1"/>
  <c r="AP103" i="1"/>
  <c r="AS104" i="1"/>
  <c r="AR104" i="1"/>
  <c r="AC104" i="1"/>
  <c r="Z103" i="1"/>
  <c r="AA103" i="1" s="1"/>
  <c r="Z162" i="1"/>
  <c r="Z20" i="1"/>
  <c r="AB20" i="1" s="1"/>
  <c r="S22" i="1"/>
  <c r="Q21" i="1"/>
  <c r="I22" i="1"/>
  <c r="K23" i="1"/>
  <c r="W163" i="1"/>
  <c r="W15" i="1"/>
  <c r="AF103" i="1"/>
  <c r="AJ103" i="1" s="1"/>
  <c r="AJ104" i="1"/>
  <c r="T104" i="1"/>
  <c r="P103" i="1"/>
  <c r="AQ22" i="1"/>
  <c r="AO21" i="1"/>
  <c r="AS21" i="1" s="1"/>
  <c r="AP162" i="1"/>
  <c r="AR162" i="1" s="1"/>
  <c r="AP20" i="1"/>
  <c r="R21" i="1"/>
  <c r="U22" i="1"/>
  <c r="AN163" i="1"/>
  <c r="AN15" i="1"/>
  <c r="S104" i="1"/>
  <c r="Q103" i="1"/>
  <c r="AG103" i="1"/>
  <c r="AI103" i="1" s="1"/>
  <c r="AI104" i="1"/>
  <c r="AO103" i="1"/>
  <c r="AQ104" i="1"/>
  <c r="R103" i="1"/>
  <c r="U104" i="1"/>
  <c r="Y21" i="1"/>
  <c r="AA22" i="1"/>
  <c r="AG162" i="1"/>
  <c r="AG20" i="1"/>
  <c r="AF162" i="1"/>
  <c r="AF20" i="1"/>
  <c r="T22" i="1"/>
  <c r="P21" i="1"/>
  <c r="I103" i="1"/>
  <c r="G163" i="1"/>
  <c r="G15" i="1"/>
  <c r="AH21" i="1"/>
  <c r="AI21" i="1" s="1"/>
  <c r="AK22" i="1"/>
  <c r="L23" i="1"/>
  <c r="H22" i="1"/>
  <c r="X15" i="1"/>
  <c r="X162" i="1"/>
  <c r="AB21" i="1"/>
  <c r="AS22" i="1"/>
  <c r="AA104" i="1"/>
  <c r="K39" i="1"/>
  <c r="AI22" i="1"/>
  <c r="AJ22" i="1"/>
  <c r="M149" i="1"/>
  <c r="AC22" i="1"/>
  <c r="M104" i="1" l="1"/>
  <c r="K104" i="1"/>
  <c r="AB103" i="1"/>
  <c r="AK103" i="1"/>
  <c r="AQ103" i="1"/>
  <c r="AB162" i="1"/>
  <c r="AJ21" i="1"/>
  <c r="I219" i="1"/>
  <c r="I221" i="1" s="1"/>
  <c r="S103" i="1"/>
  <c r="Q162" i="1"/>
  <c r="S21" i="1"/>
  <c r="Q20" i="1"/>
  <c r="Y162" i="1"/>
  <c r="AA162" i="1" s="1"/>
  <c r="Y20" i="1"/>
  <c r="AC20" i="1" s="1"/>
  <c r="AA21" i="1"/>
  <c r="AP163" i="1"/>
  <c r="AR163" i="1" s="1"/>
  <c r="AP15" i="1"/>
  <c r="AS103" i="1"/>
  <c r="AR103" i="1"/>
  <c r="AH162" i="1"/>
  <c r="AK162" i="1" s="1"/>
  <c r="AK21" i="1"/>
  <c r="AH20" i="1"/>
  <c r="AI20" i="1" s="1"/>
  <c r="I222" i="1"/>
  <c r="K103" i="1"/>
  <c r="AF163" i="1"/>
  <c r="AJ20" i="1"/>
  <c r="AF15" i="1"/>
  <c r="J219" i="1"/>
  <c r="J221" i="1" s="1"/>
  <c r="U103" i="1"/>
  <c r="AC103" i="1"/>
  <c r="AC21" i="1"/>
  <c r="X163" i="1"/>
  <c r="AG163" i="1"/>
  <c r="AG15" i="1"/>
  <c r="H219" i="1"/>
  <c r="H221" i="1" s="1"/>
  <c r="T103" i="1"/>
  <c r="J222" i="1"/>
  <c r="M103" i="1"/>
  <c r="L104" i="1"/>
  <c r="H103" i="1"/>
  <c r="K22" i="1"/>
  <c r="I21" i="1"/>
  <c r="L22" i="1"/>
  <c r="H21" i="1"/>
  <c r="P162" i="1"/>
  <c r="T21" i="1"/>
  <c r="P20" i="1"/>
  <c r="R162" i="1"/>
  <c r="R20" i="1"/>
  <c r="U21" i="1"/>
  <c r="AO162" i="1"/>
  <c r="AQ162" i="1" s="1"/>
  <c r="AO20" i="1"/>
  <c r="AS20" i="1" s="1"/>
  <c r="AQ21" i="1"/>
  <c r="Z163" i="1"/>
  <c r="Z15" i="1"/>
  <c r="AB15" i="1" s="1"/>
  <c r="J21" i="1"/>
  <c r="M22" i="1"/>
  <c r="AR20" i="1"/>
  <c r="AR15" i="1"/>
  <c r="U162" i="1" l="1"/>
  <c r="J223" i="1"/>
  <c r="H213" i="1"/>
  <c r="H216" i="1" s="1"/>
  <c r="P163" i="1"/>
  <c r="T20" i="1"/>
  <c r="P15" i="1"/>
  <c r="AO163" i="1"/>
  <c r="AQ163" i="1" s="1"/>
  <c r="AQ20" i="1"/>
  <c r="AO15" i="1"/>
  <c r="AQ15" i="1" s="1"/>
  <c r="H222" i="1"/>
  <c r="L103" i="1"/>
  <c r="Y163" i="1"/>
  <c r="AA163" i="1" s="1"/>
  <c r="AA20" i="1"/>
  <c r="Y15" i="1"/>
  <c r="AC15" i="1" s="1"/>
  <c r="I162" i="1"/>
  <c r="I20" i="1"/>
  <c r="K21" i="1"/>
  <c r="I213" i="1"/>
  <c r="I216" i="1" s="1"/>
  <c r="Q163" i="1"/>
  <c r="S20" i="1"/>
  <c r="Q15" i="1"/>
  <c r="H223" i="1"/>
  <c r="AS162" i="1"/>
  <c r="AC162" i="1"/>
  <c r="AJ162" i="1"/>
  <c r="AI162" i="1"/>
  <c r="AS163" i="1"/>
  <c r="I223" i="1"/>
  <c r="H162" i="1"/>
  <c r="H20" i="1"/>
  <c r="L21" i="1"/>
  <c r="J162" i="1"/>
  <c r="J20" i="1"/>
  <c r="M21" i="1"/>
  <c r="J213" i="1"/>
  <c r="J216" i="1" s="1"/>
  <c r="R163" i="1"/>
  <c r="U20" i="1"/>
  <c r="R15" i="1"/>
  <c r="AH163" i="1"/>
  <c r="AK163" i="1" s="1"/>
  <c r="AK20" i="1"/>
  <c r="AH15" i="1"/>
  <c r="AK15" i="1" s="1"/>
  <c r="S162" i="1"/>
  <c r="T162" i="1"/>
  <c r="AB163" i="1"/>
  <c r="AS15" i="1" l="1"/>
  <c r="U15" i="1"/>
  <c r="M162" i="1"/>
  <c r="AI163" i="1"/>
  <c r="L162" i="1"/>
  <c r="AI15" i="1"/>
  <c r="I217" i="1"/>
  <c r="I218" i="1" s="1"/>
  <c r="I163" i="1"/>
  <c r="K20" i="1"/>
  <c r="I15" i="1"/>
  <c r="H207" i="1"/>
  <c r="T163" i="1"/>
  <c r="J217" i="1"/>
  <c r="J218" i="1" s="1"/>
  <c r="J163" i="1"/>
  <c r="M20" i="1"/>
  <c r="J15" i="1"/>
  <c r="I207" i="1"/>
  <c r="S163" i="1"/>
  <c r="S15" i="1"/>
  <c r="AC163" i="1"/>
  <c r="K162" i="1"/>
  <c r="H217" i="1"/>
  <c r="H218" i="1" s="1"/>
  <c r="H163" i="1"/>
  <c r="L20" i="1"/>
  <c r="H15" i="1"/>
  <c r="J207" i="1"/>
  <c r="J208" i="1" s="1"/>
  <c r="U163" i="1"/>
  <c r="AA15" i="1"/>
  <c r="AJ163" i="1"/>
  <c r="AJ15" i="1"/>
  <c r="T15" i="1"/>
  <c r="M15" i="1" l="1"/>
  <c r="L163" i="1"/>
  <c r="K163" i="1"/>
  <c r="I208" i="1"/>
  <c r="I211" i="1" s="1"/>
  <c r="H208" i="1"/>
  <c r="H211" i="1" s="1"/>
  <c r="L15" i="1"/>
  <c r="J211" i="1"/>
  <c r="M163" i="1"/>
  <c r="K15" i="1"/>
</calcChain>
</file>

<file path=xl/comments1.xml><?xml version="1.0" encoding="utf-8"?>
<comments xmlns="http://schemas.openxmlformats.org/spreadsheetml/2006/main">
  <authors>
    <author>batkhuyag_m</author>
  </authors>
  <commentList>
    <comment ref="J107" authorId="0">
      <text>
        <r>
          <rPr>
            <b/>
            <sz val="8"/>
            <color indexed="81"/>
            <rFont val="Tahoma"/>
            <family val="2"/>
            <charset val="204"/>
          </rPr>
          <t>batkhuyag_m:
ene tsenher tootoi moruuded ceverlesen dun bgaa.ulirliin tailangiin havsraltad hereglene.</t>
        </r>
      </text>
    </comment>
  </commentList>
</comments>
</file>

<file path=xl/sharedStrings.xml><?xml version="1.0" encoding="utf-8"?>
<sst xmlns="http://schemas.openxmlformats.org/spreadsheetml/2006/main" count="689" uniqueCount="483">
  <si>
    <t xml:space="preserve">А.  ТӨСВИЙН ОРЛОГО </t>
  </si>
  <si>
    <t>1. НЭГДСЭН ТӨСӨВ</t>
  </si>
  <si>
    <t>2. УЛСЫН ТӨСӨВ</t>
  </si>
  <si>
    <t>3.  ОРОН НУТГИЙН ТӨСӨВ</t>
  </si>
  <si>
    <t>4. ХҮНИЙ ХӨГЖЛИЙН САН</t>
  </si>
  <si>
    <t>5. НИЙГМИЙН ДААТГАЛЫН САН</t>
  </si>
  <si>
    <t>ӨО-ны</t>
  </si>
  <si>
    <t>жилийн</t>
  </si>
  <si>
    <t xml:space="preserve">    Х У В Ь</t>
  </si>
  <si>
    <t>ЗӨРҮҮ</t>
  </si>
  <si>
    <t>Х У В Ь</t>
  </si>
  <si>
    <t>мөн үеийн</t>
  </si>
  <si>
    <t>Төлөв.</t>
  </si>
  <si>
    <t>Гүйцэт.</t>
  </si>
  <si>
    <t>(4 : 3)</t>
  </si>
  <si>
    <t>(4 : 2)</t>
  </si>
  <si>
    <t>(4 - 3)</t>
  </si>
  <si>
    <t>(11 : 10)</t>
  </si>
  <si>
    <t>(11 : 9)</t>
  </si>
  <si>
    <t>(11 -10)</t>
  </si>
  <si>
    <t>(18 : 17)</t>
  </si>
  <si>
    <t>(18 : 16)</t>
  </si>
  <si>
    <t>(18 - 17)</t>
  </si>
  <si>
    <t>(25 : 24)</t>
  </si>
  <si>
    <t>(25 : 23)</t>
  </si>
  <si>
    <t>( 25- 24)</t>
  </si>
  <si>
    <t>(32 : 31)</t>
  </si>
  <si>
    <t>(32 : 30)</t>
  </si>
  <si>
    <t>( 32-31)</t>
  </si>
  <si>
    <t xml:space="preserve">  ( Сая төгрөг )</t>
  </si>
  <si>
    <t>НИЙТ ОРЛОГО БА ТУСЛАМЖИЙН ДҮН</t>
  </si>
  <si>
    <t>ТОГТВОРЖУУЛАЛТЫН САН</t>
  </si>
  <si>
    <t>1. УТ - Аж ахуйн нэгжийн орлогын албан татвар</t>
  </si>
  <si>
    <t>2.УТ - Ашигт малтмалын нөөц ашигласны төлбөр</t>
  </si>
  <si>
    <t>3. УТ - Өсөн нэмэгдэх нөөцийн төлбөр</t>
  </si>
  <si>
    <t>НИЙТ ТЭНЦВЭРЖҮҮЛСЭН ОРЛОГО БА ТУСЛАМЖИЙН ДҮН</t>
  </si>
  <si>
    <t>А. УРСГАЛ ОРЛОГО</t>
  </si>
  <si>
    <t>I.</t>
  </si>
  <si>
    <t>ТАТВАРЫН ОРЛОГО</t>
  </si>
  <si>
    <t>1.</t>
  </si>
  <si>
    <t>Орлогын албан татвар</t>
  </si>
  <si>
    <t>1.1.</t>
  </si>
  <si>
    <t>Аж ахуйн нэгжийн орлогын албан татвар</t>
  </si>
  <si>
    <t>1.2.</t>
  </si>
  <si>
    <t>Хувь хүний орлогын албан татвар</t>
  </si>
  <si>
    <t>2.1</t>
  </si>
  <si>
    <t>Цалин хөлс болон түүнтэй адилтгах орлогын татвар</t>
  </si>
  <si>
    <t>2.2</t>
  </si>
  <si>
    <t>Үйл ажиллагааны орлогын</t>
  </si>
  <si>
    <t>2.3</t>
  </si>
  <si>
    <t>Хөрөнгө борлуулсны орлогын</t>
  </si>
  <si>
    <t>2.4</t>
  </si>
  <si>
    <t>Шинжлэх ухаан, утга зохиол, урлагийн бүтээл туурвих, шинэ бүтээл, бүтээгдэхүүн</t>
  </si>
  <si>
    <t>2.5</t>
  </si>
  <si>
    <t>Урлагийн тоглолт, спортын тэмцээний шагнал, наадмын бай шагнал</t>
  </si>
  <si>
    <t>2.6</t>
  </si>
  <si>
    <t>Хувираа аж ахуй эрхлэгчдийн орлогын татвар</t>
  </si>
  <si>
    <t>2.7</t>
  </si>
  <si>
    <t>Мал бүхий иргэний орлогын татвар</t>
  </si>
  <si>
    <t>2.8</t>
  </si>
  <si>
    <t>Орлогыг тодорхойлох боломжгүй иргэний татвар</t>
  </si>
  <si>
    <t>2.9</t>
  </si>
  <si>
    <t>Бусад</t>
  </si>
  <si>
    <t>2.10</t>
  </si>
  <si>
    <t>Хувь хүний орлогын албан татварын буцаан олголт</t>
  </si>
  <si>
    <t>1.3.</t>
  </si>
  <si>
    <t>Зарим бүтээгдэхүүний үнийн өсөлтийн албан   татвар</t>
  </si>
  <si>
    <t>2.</t>
  </si>
  <si>
    <t>Нийгмийн даатгалын шимтгэл, хураамж</t>
  </si>
  <si>
    <t>3.</t>
  </si>
  <si>
    <t>Өмчийн татвар</t>
  </si>
  <si>
    <t>4.</t>
  </si>
  <si>
    <t>Дотоодын бараа, үйлчилгээний татвар</t>
  </si>
  <si>
    <t>4.1.</t>
  </si>
  <si>
    <t>Нэмэгдсэн өртгийн албан татвар</t>
  </si>
  <si>
    <t>4.1.1</t>
  </si>
  <si>
    <t>Дотоодын бараа, үйлчилгээний</t>
  </si>
  <si>
    <t>4.1.2</t>
  </si>
  <si>
    <t>Импортын барааны</t>
  </si>
  <si>
    <t>4.1.3</t>
  </si>
  <si>
    <t>НӨАТ-ын буцаан олголт</t>
  </si>
  <si>
    <t>4.2.</t>
  </si>
  <si>
    <t>Онцгой албан татвар</t>
  </si>
  <si>
    <t>4.2.1</t>
  </si>
  <si>
    <t>Дотоодын архины</t>
  </si>
  <si>
    <t>4.2.2</t>
  </si>
  <si>
    <t>Дотоодын тамхины</t>
  </si>
  <si>
    <t>4.2.3</t>
  </si>
  <si>
    <t>Автобензин, дизелийн түлшний</t>
  </si>
  <si>
    <t>4.2.4</t>
  </si>
  <si>
    <t>Импортын архи, тамхины</t>
  </si>
  <si>
    <t>4.2.5</t>
  </si>
  <si>
    <t>Импортын пивоны</t>
  </si>
  <si>
    <t>4.2.6</t>
  </si>
  <si>
    <t>Суудлын автомашины</t>
  </si>
  <si>
    <t>4.2.7</t>
  </si>
  <si>
    <t>Дотоодын пивоны</t>
  </si>
  <si>
    <t>4.3.</t>
  </si>
  <si>
    <t>Тусгай зориулалтын орлого</t>
  </si>
  <si>
    <t>4.3.1</t>
  </si>
  <si>
    <t>Автобензин, дизелийн түлшний албан</t>
  </si>
  <si>
    <t>4.3.2</t>
  </si>
  <si>
    <t>Автотээврийн болон өөрөө явагч хэрэгслийн татвар</t>
  </si>
  <si>
    <t>5.</t>
  </si>
  <si>
    <t>Гадаад худалдааны орлого</t>
  </si>
  <si>
    <t>5.1.</t>
  </si>
  <si>
    <t>Импортын барааны гаалийн албан татвар</t>
  </si>
  <si>
    <t>5.2.</t>
  </si>
  <si>
    <t>Экспортын гаалийн албан татвар</t>
  </si>
  <si>
    <t>6.</t>
  </si>
  <si>
    <t>Бусад татвар</t>
  </si>
  <si>
    <t>6.1</t>
  </si>
  <si>
    <t>Улсын тэмдэгтийн хураамж</t>
  </si>
  <si>
    <t>6.2</t>
  </si>
  <si>
    <t>Ашигт малтмалын хайгуулын болон ашиглалтын тусгай зөвшөөрлийн төлбөр</t>
  </si>
  <si>
    <t>6.3</t>
  </si>
  <si>
    <t>Ашигт малтмалын нөөц ашигласны төлбөр</t>
  </si>
  <si>
    <t>6.4</t>
  </si>
  <si>
    <t>Өсөн нэмэгдэх ашигт малтмалын нөөц ашигласны төлбөр</t>
  </si>
  <si>
    <t>6.5</t>
  </si>
  <si>
    <t>Улсын төсвийн хөрөнгөөр хайгуул хийсэн ордын нөхөн төлбөр</t>
  </si>
  <si>
    <t>6.6</t>
  </si>
  <si>
    <t>Газрын төлбөр</t>
  </si>
  <si>
    <t>6.6.1</t>
  </si>
  <si>
    <t>6.6.2</t>
  </si>
  <si>
    <t>Дуудлага худалдаа сонгон шалгаруулалт</t>
  </si>
  <si>
    <t>6.7</t>
  </si>
  <si>
    <t>Түгээмэл тархацтай ашигт малтмал ашигласны төлбөр</t>
  </si>
  <si>
    <t>6.8</t>
  </si>
  <si>
    <t>Хог хаягдлын үйлчилшээний хураамж</t>
  </si>
  <si>
    <t>6.9</t>
  </si>
  <si>
    <t>Байгалын нөөц ашигласны төлбөр</t>
  </si>
  <si>
    <t>6.9.1</t>
  </si>
  <si>
    <t>Байгалын ургамалын нөөц ашигласны төлбөр</t>
  </si>
  <si>
    <t>6.9.2</t>
  </si>
  <si>
    <t>Ус рашааны нөөц ашигласны төлбөр</t>
  </si>
  <si>
    <t>6.9.3</t>
  </si>
  <si>
    <t>Ойн нөөц ашигласны төлбөр</t>
  </si>
  <si>
    <t>6.9.4</t>
  </si>
  <si>
    <t>Ан амьтны нөөц ашигласны төлбөр</t>
  </si>
  <si>
    <t>6.10</t>
  </si>
  <si>
    <t>Агаарын бохирдлын төлбөр</t>
  </si>
  <si>
    <t>6.11</t>
  </si>
  <si>
    <t>Бусад татвар, хураамж</t>
  </si>
  <si>
    <t>II.</t>
  </si>
  <si>
    <t>ТАТВАРЫН БУС ОРЛОГО</t>
  </si>
  <si>
    <t>Хувьцааны ногдол ашиг</t>
  </si>
  <si>
    <t>Хүү, торгуулийн орлого</t>
  </si>
  <si>
    <t>Түрээсийн орлого</t>
  </si>
  <si>
    <t>Газрын тосны орлого</t>
  </si>
  <si>
    <t>Навигацийн орлого</t>
  </si>
  <si>
    <t>Төсөвт газрын өөрийн орлого</t>
  </si>
  <si>
    <t>Монголбанкны ашиг</t>
  </si>
  <si>
    <t>Гарын үсгийн төлбөр</t>
  </si>
  <si>
    <t>Өмч хувьчлал</t>
  </si>
  <si>
    <t>Бусад нэр заагдаагүй орлого</t>
  </si>
  <si>
    <t>ХӨРӨНГИЙН ОРЛОГО</t>
  </si>
  <si>
    <t>Хөрөнгө худалдсаны орлого</t>
  </si>
  <si>
    <t>Б.</t>
  </si>
  <si>
    <t>ТУСЛАМЖИЙН ОРЛОГО</t>
  </si>
  <si>
    <t>1</t>
  </si>
  <si>
    <t>Гадаадын тусламжийн орлого</t>
  </si>
  <si>
    <t>2</t>
  </si>
  <si>
    <t>Улсын эмнэлэгүүдэд олгох татаас</t>
  </si>
  <si>
    <t>3</t>
  </si>
  <si>
    <t xml:space="preserve">Улсын төсвөөс авсан санхүүгийн дэмжлэг </t>
  </si>
  <si>
    <t>4</t>
  </si>
  <si>
    <t>Тусгай зориулалтын шилжүүлгийн орлого</t>
  </si>
  <si>
    <t>5</t>
  </si>
  <si>
    <t>ОН-ийн хөгжлийн нэгдсэн сангаас шилжүүлсэн орлого</t>
  </si>
  <si>
    <t>6</t>
  </si>
  <si>
    <t>Орон нутгийн төсвөөс төвлөрүүлсэн</t>
  </si>
  <si>
    <t>Б. ТӨСВИЙН ЗАРЛАГА</t>
  </si>
  <si>
    <t>НИЙТ ЗАРЛАГА БА ЦЭВЭР ЗЭЭЛИЙН ДҮН</t>
  </si>
  <si>
    <t>УРСГАЛ ЗАРДАЛ</t>
  </si>
  <si>
    <t>Бараа, үйлчилгээний зардал</t>
  </si>
  <si>
    <t>Цалин хөлс</t>
  </si>
  <si>
    <t>Нийгмийн даатгалын шимтгэл</t>
  </si>
  <si>
    <t>Бараа, үйлчилгээний бусад зардал</t>
  </si>
  <si>
    <t>Үүнээс:   - гэрэл цахилгааны зардал</t>
  </si>
  <si>
    <t>түлш, халаалтын зардал</t>
  </si>
  <si>
    <t>тээвэр, шатахууны зардал</t>
  </si>
  <si>
    <t>шуудан холбооны зардал</t>
  </si>
  <si>
    <t>цэвэр бохир усны зардал</t>
  </si>
  <si>
    <t>хичээл, үйлдвэрлэлийн дадлагын</t>
  </si>
  <si>
    <t>эд хогшил авах зардал</t>
  </si>
  <si>
    <t>нормын хувцас, зөөлөн эдлэл авах</t>
  </si>
  <si>
    <t>хоолны зардал*</t>
  </si>
  <si>
    <t>эмийн зардал</t>
  </si>
  <si>
    <t>урсгал засвар</t>
  </si>
  <si>
    <t>байрны түрээс</t>
  </si>
  <si>
    <t>ТАХ-ын нэг хүүхдийн сургалтын төлбөр</t>
  </si>
  <si>
    <t>бараа, үйлчилгээний бусад зардал</t>
  </si>
  <si>
    <t>Зээлийн үйлчилгээний төлбөр</t>
  </si>
  <si>
    <t>2.1.</t>
  </si>
  <si>
    <t>гадаад зээлийн хүү</t>
  </si>
  <si>
    <t>2.2.</t>
  </si>
  <si>
    <t>Засгийн газрын өрийн бичгийн хүү</t>
  </si>
  <si>
    <t>2.3.</t>
  </si>
  <si>
    <t>банкны зээл болон бондын хүү</t>
  </si>
  <si>
    <t>Татаас ба шилжүүлэг</t>
  </si>
  <si>
    <t>3.1.</t>
  </si>
  <si>
    <t>Татаас</t>
  </si>
  <si>
    <t xml:space="preserve">эрчим хүчний </t>
  </si>
  <si>
    <t xml:space="preserve">хотын нийтийн тээврийн </t>
  </si>
  <si>
    <t>Бусад татаас, шилжүүлэг /Нийгмийн даатгал/</t>
  </si>
  <si>
    <t>1.4.</t>
  </si>
  <si>
    <t>Улаан буудай, махны татаас</t>
  </si>
  <si>
    <t>1.5.</t>
  </si>
  <si>
    <t>Зээлийн хүүгийн хөнгөлөлт</t>
  </si>
  <si>
    <t>1.6.</t>
  </si>
  <si>
    <t>Хувийн хэвшлийн байгууллагад үйлдвэрлэл нэмэгдүүлэх зорилгоор олгох татаас, тусламж</t>
  </si>
  <si>
    <t>3.2.</t>
  </si>
  <si>
    <t>Орон нутгийн төсөвт өгөх санхүүгийн дэмжлэг</t>
  </si>
  <si>
    <t>3.3.</t>
  </si>
  <si>
    <t>Төсөв хоорондын урсгал шилжүүлэг</t>
  </si>
  <si>
    <t>3.3.1</t>
  </si>
  <si>
    <t>Тусгай зориулалтын шилжүүлэг</t>
  </si>
  <si>
    <t>3.3.2</t>
  </si>
  <si>
    <t>ОН-ийн хөгжлийн санд олгох орлогын шилжүүлэг</t>
  </si>
  <si>
    <t>3.3.3</t>
  </si>
  <si>
    <t>Төсөв хоорондын бусад шилжүүлэг</t>
  </si>
  <si>
    <t>3.4.</t>
  </si>
  <si>
    <t>Бусад урсгал шилжүүлгүүд</t>
  </si>
  <si>
    <t>нийгмийн даатгалын зарлага</t>
  </si>
  <si>
    <t>Үүнээс:  - төсвөөс өгөх татаас</t>
  </si>
  <si>
    <t>халамжийн сангийн зарлага</t>
  </si>
  <si>
    <t>нөхөн олговор</t>
  </si>
  <si>
    <t>4.4.</t>
  </si>
  <si>
    <t>хэлмэгдэгсэдийн нөхөх олговор</t>
  </si>
  <si>
    <t>4.5.</t>
  </si>
  <si>
    <t xml:space="preserve">бусад урсгал шилжүүлэг </t>
  </si>
  <si>
    <t>3.5.</t>
  </si>
  <si>
    <t>бусад шилжүүлэг</t>
  </si>
  <si>
    <t>3.6.</t>
  </si>
  <si>
    <t>олон улсын байгууллагын гишүүний</t>
  </si>
  <si>
    <t>ХӨРӨНГИЙН ЗАРДАЛ</t>
  </si>
  <si>
    <t>Дотоод эх үүсвэрээр:</t>
  </si>
  <si>
    <t>хөрөнгө оруулалт</t>
  </si>
  <si>
    <t>их засварын зардал</t>
  </si>
  <si>
    <t>Авто замын сан</t>
  </si>
  <si>
    <t>геологи хайгуулын зардал</t>
  </si>
  <si>
    <t>ойжуулалт, байгаль орчны бусад арга хэмжээ</t>
  </si>
  <si>
    <t>улсын нөөц бүрдүүлэх зардал</t>
  </si>
  <si>
    <t>Гадаад эх үүсвэрээр</t>
  </si>
  <si>
    <t>ЭРГЭЖ ТӨЛӨГДӨХ ЦЭВЭР ЗЭЭЛ</t>
  </si>
  <si>
    <t>гадаад зээлээр санхүүжих төсөл</t>
  </si>
  <si>
    <t>санхүүгийн зээлээр санхүүжих төсөл</t>
  </si>
  <si>
    <t>эргэж төлөгдөх цэвэр зээл</t>
  </si>
  <si>
    <t>ТЭНЦВЭРЖҮҮЛСЭН  УРСГАЛ ТЭНЦЭЛ</t>
  </si>
  <si>
    <t>ТЭНЦВЭРЖҮҮЛСЭН НИЙТ ТЭНЦЭЛ</t>
  </si>
  <si>
    <t>АЛДАГДЛЫГ САНХҮҮЖҮҮЛЭХ ЭХ ҮҮСВЭР</t>
  </si>
  <si>
    <t>1. Харилцах болон хадгаламжийн дансны цэвэр өөрчлөлт</t>
  </si>
  <si>
    <t>2. МУХС-гаас улсын төсөвт шилжүүлэх</t>
  </si>
  <si>
    <t>2.1. Улсын төсвийн урьд оны ашгийн шилжүүлэг</t>
  </si>
  <si>
    <t>2.2. Эрсдэлийн хэсгийн хөрөнгийн шилжүүлэг</t>
  </si>
  <si>
    <t xml:space="preserve">2.2.1. Давагдашгүй хүчин зүйлийн улмаас үүссэн төсвийн орлогын дутагдлыг нөхөх </t>
  </si>
  <si>
    <t>2.2.2. Эрсдэлийн сангийн зарцуулагдаагүй хөрөнгө</t>
  </si>
  <si>
    <t>3. ЗГ-ын бонд</t>
  </si>
  <si>
    <t>3.1. Урт хугацаат</t>
  </si>
  <si>
    <t>3.1.1. Дотоод</t>
  </si>
  <si>
    <t>3.1.1.1. Шинээр гаргах</t>
  </si>
  <si>
    <t>3.1.1.2. Үндсэн төлбөр</t>
  </si>
  <si>
    <t>3.1..2. Гадаад</t>
  </si>
  <si>
    <t>3.1.2.1. Шинээр гаргах</t>
  </si>
  <si>
    <t>3.1.2.2. Үндсэн төлбөр</t>
  </si>
  <si>
    <t>3.2. Богино хугацаат</t>
  </si>
  <si>
    <t>3.2.1. Дотоод</t>
  </si>
  <si>
    <t>3.2.1.1. Шинээр гаргах</t>
  </si>
  <si>
    <t>3.2.1.2. Үндсэн төлбөр</t>
  </si>
  <si>
    <t>4. ЗГ-ын зээл</t>
  </si>
  <si>
    <t>4.1. Дотоод</t>
  </si>
  <si>
    <t>4.1.1. Монголбанк (ОУВС)</t>
  </si>
  <si>
    <t>4.1.1.1. Шинээр гаргах</t>
  </si>
  <si>
    <t>4.1.1.2. Үндсэн төлбөр</t>
  </si>
  <si>
    <t>4.1.2. Монголбанк (Дэлхийн банкны үнэт цаас мөнгөжүүлэх)</t>
  </si>
  <si>
    <t>4.2. Гадаад</t>
  </si>
  <si>
    <t>4.2.1. Төслийн зээл</t>
  </si>
  <si>
    <t>4.2.1.1. Шинээр авах</t>
  </si>
  <si>
    <t>4.2.1.2. Үндсэн төлбөр</t>
  </si>
  <si>
    <t xml:space="preserve">4.2.2. Хөтөлбөрийн болон төслийн бус зээл </t>
  </si>
  <si>
    <t>4.2.2.1. Шинээр авах</t>
  </si>
  <si>
    <t>4.2.2.1.1. Дэлхийн банк</t>
  </si>
  <si>
    <t>4.2.2.1.2. Азийн хөгжлийн банк</t>
  </si>
  <si>
    <t>4.2.2.1.3. Япон</t>
  </si>
  <si>
    <t>4.2.2.1.4. Энэтхэг</t>
  </si>
  <si>
    <t>4.2.2.2. Үндсэн төлбөр</t>
  </si>
  <si>
    <t>5. Урьдчилгаа орлого</t>
  </si>
  <si>
    <t>6. Урьдчилгаа орлогоос орлогод тооцогдсон</t>
  </si>
  <si>
    <t>check</t>
  </si>
  <si>
    <t>total revenue</t>
  </si>
  <si>
    <t>minus</t>
  </si>
  <si>
    <t>total cost</t>
  </si>
  <si>
    <t>МОНГОЛ УЛСЫН НЭГДСЭН ТӨСВИЙН ЗАРЛАГА</t>
  </si>
  <si>
    <t>/сая төгрөг/</t>
  </si>
  <si>
    <t>Үзүүлэлт</t>
  </si>
  <si>
    <t>Төл</t>
  </si>
  <si>
    <t>Гүйц</t>
  </si>
  <si>
    <t>Зөрүү</t>
  </si>
  <si>
    <t>Хувь</t>
  </si>
  <si>
    <t>МОНГОЛ УЛСЫН НЭГДСЭН ТӨСӨВ  /Давхардлын залруулгын дараа/</t>
  </si>
  <si>
    <t xml:space="preserve">МОНГОЛ УЛСЫН НЭГДСЭН ТӨСӨВ </t>
  </si>
  <si>
    <t>УЛСЫН ТӨСӨВ</t>
  </si>
  <si>
    <t>НИЙТ ЗАРДАЛ</t>
  </si>
  <si>
    <t xml:space="preserve">   МОНГОЛ УЛСЫН ЕРөНХИЙЛөГЧИЙН ТАМГЫН ГАЗРЫН ДАРГА</t>
  </si>
  <si>
    <t>МОНГОЛ УЛСЫН ЕРЄНХИЙЛЄГЧИЙН ТАМГЫН ГАЗРЫН ДАРГА</t>
  </si>
  <si>
    <t>МОНГОЛ УЛСЫН ИХ ХУРЛЫН ДАРГА</t>
  </si>
  <si>
    <t xml:space="preserve">   МОНГОЛ УЛСЫН ИХ ХУРЛЫН ТАМГЫН ГАЗРЫН ЕРөНХИЙ НАРИЙН БИЧГИЙН ДАРГА</t>
  </si>
  <si>
    <t>МОНГОЛ УЛСЫН ЇНДСЭН ХУУЛИЙН ЦЭЦИЙН ДАРГА</t>
  </si>
  <si>
    <t xml:space="preserve">   МОНГОЛ УЛСЫН ЕРөНХИЙ САЙД</t>
  </si>
  <si>
    <t>УЛСЫН ДЭЭД ШЇЇХИЙН ЕРЄНХИЙ ШЇЇГЧ</t>
  </si>
  <si>
    <t xml:space="preserve">   ЗАСГИЙН ГАЗРЫН ХЭРЭГ ЭРХЛЭХ ГАЗРЫН ДАРГА</t>
  </si>
  <si>
    <t>ШЇЇХИЙН ЕРЄНХИЙ ЗЄВЛЄЛИЙН ДАРГА</t>
  </si>
  <si>
    <t xml:space="preserve">   ГАДААД ХЭРГИЙН САЙД</t>
  </si>
  <si>
    <t>УЛСЫН ЕРЄНХИЙ ПРОКУРОР</t>
  </si>
  <si>
    <t xml:space="preserve">   САНГИЙН САЙД</t>
  </si>
  <si>
    <t>ЇНДЭСНИЙ АЮУЛГЇЙ БАЙДЛЫН ЗЄВЛЄЛИЙН НАРИЙН БИЧГИЙН ДАРГА</t>
  </si>
  <si>
    <t xml:space="preserve">   ХУУЛЬ ЗYЙ, ДОТООД ХЭРГИЙН САЙД</t>
  </si>
  <si>
    <t>МОНГОЛ УЛСЫН ЕРЄНХИЙ САЙД</t>
  </si>
  <si>
    <t xml:space="preserve">   БАЙГАЛЬ, ОРЧНЫ САЙД</t>
  </si>
  <si>
    <t>МОНГОЛ УЛСЫН ШАДАР САЙД</t>
  </si>
  <si>
    <t xml:space="preserve">   БАТЛАН ХАМГААЛАХЫН САЙД</t>
  </si>
  <si>
    <t>ЗАСГИЙН ГАЗРЫН ХЭРЭГ ЭРХЛЭХ ГАЗРЫН ДАРГА</t>
  </si>
  <si>
    <t xml:space="preserve">   БОЛОВСРОЛ, СОЁЛ, ШИНЖЛЭХ УХААНЫ САЙД</t>
  </si>
  <si>
    <t>САНГИЙН САЙД</t>
  </si>
  <si>
    <t xml:space="preserve">   НИЙГМИЙН ХАМГААЛАЛ, ХөДөЛМөРИЙН САЙД</t>
  </si>
  <si>
    <t>ХУУЛЬ ЗЇЙН САЙД</t>
  </si>
  <si>
    <t xml:space="preserve">   YЙЛДВЭР, ХУДАЛДААНЫ САЙД</t>
  </si>
  <si>
    <t>БАЙГАЛЬ ОРЧИН, НОГООН ХЄГЖЛИЙН САЙД</t>
  </si>
  <si>
    <t xml:space="preserve">   ХYНС, ХөДөө АЖ АХУЙН САЙД</t>
  </si>
  <si>
    <t>БАТЛАН ХАМГААЛАХЫН САЙД</t>
  </si>
  <si>
    <t xml:space="preserve">   ЭРYYЛ МЭНДИЙН САЙД</t>
  </si>
  <si>
    <t>БОЛОВСРОЛ, ШИНЖЛЭХ УХААНЫ САЙД</t>
  </si>
  <si>
    <t xml:space="preserve">   МОНГОЛ УЛСЫН үНДСЭН ХУУЛИЙН ЦЭЦИЙН ДАРГА</t>
  </si>
  <si>
    <t>ГАДААД ХАРИЛЦААНЫ САЙД</t>
  </si>
  <si>
    <t xml:space="preserve">   УЛСЫН ДЭЭД ШүүхИЙН ЕРөНХИЙ ШүүГЧ</t>
  </si>
  <si>
    <t>ХЇН АМЫН ХЄГЖИЛ, НИЙГМИЙН ХАМГААЛЛЫН САЙД</t>
  </si>
  <si>
    <t xml:space="preserve">   ШүүхИЙН ЕРөНХИЙ ЗөВЛөЛИЙН ДАРГА</t>
  </si>
  <si>
    <t>УУЛ, УУРХАЙН САЙД</t>
  </si>
  <si>
    <t xml:space="preserve">   үНДЭСНИЙ АЮУЛГүЙ БАЙДЛЫН ЗөВЛөЛИЙН НБДарга</t>
  </si>
  <si>
    <t>ЇЙЛДВЭР, ХЄДЄЄ АЖ АХУЙН САЙД</t>
  </si>
  <si>
    <t xml:space="preserve">   үНДЭСНИЙ ЕРөНХИЙ АУДИТОР</t>
  </si>
  <si>
    <t>ЭРYYЛ МЭНДИЙН САЙД</t>
  </si>
  <si>
    <t xml:space="preserve">   үНДЭСНИЙ СТАТИСТИКИЙН ГАЗРЫН ДАРГА</t>
  </si>
  <si>
    <t>ТЄРИЙН АЛБАНЫ ЗЄВЛЄЛИЙН ДАРГА</t>
  </si>
  <si>
    <t xml:space="preserve">   САНХүүГИЙН ЗОХИЦУУЛАХ ХОРООНЫ ДАРГА</t>
  </si>
  <si>
    <t>СОНГУУЛИЙН ЕРЄНХИЙ ХОРООНЫ ДАРГА</t>
  </si>
  <si>
    <t xml:space="preserve">   ТөРИЙН АЛБАНЫ ЗөВЛөЛИЙН ДАРГА</t>
  </si>
  <si>
    <t>ХЇНИЙ ЭРХИЙН ЇНДЭСНИЙ КОМИССЫН ДАРГА</t>
  </si>
  <si>
    <t xml:space="preserve">   ЦАУКБүКОМИССЫН ДАРГА</t>
  </si>
  <si>
    <t>ЇНДЭСНИЙ ЕРЄНХИЙ АУДИТОР</t>
  </si>
  <si>
    <t xml:space="preserve">   БАРИЛГА, ХОТ БАЙГУУЛАЛТЫН САЙД</t>
  </si>
  <si>
    <t>ЇНДЭСНИЙ СТАТИСТИКИЙН ХОРООНЫ ДАРГА</t>
  </si>
  <si>
    <t xml:space="preserve">   ЗАМ, ТЭЭВЭР, АЯЛАЛ ЖУУЛЧЛАЛЫН САЙД</t>
  </si>
  <si>
    <t>ЦАГААТГАХ АЖЛЫГ УДИРДАН ЗОХИОН БАЙГУУЛАХ КОМИССЫН ДАРГА</t>
  </si>
  <si>
    <t xml:space="preserve">   ТүЛШ, ЭРЧИМ ХүЧНИЙ САЙД</t>
  </si>
  <si>
    <t>ЗАМ, ТЭЭВРИЙН САЙД</t>
  </si>
  <si>
    <t xml:space="preserve">   МОНГОЛ УЛСЫН ШАДАР САЙД</t>
  </si>
  <si>
    <t>БАРИЛГА, ХОТ БАЙГУУЛАЛТЫН САЙД</t>
  </si>
  <si>
    <t xml:space="preserve">   ОНЦГОЙ БАЙДЛЫН АСУУДАЛ ЭРХЭЛСЭН САЙД</t>
  </si>
  <si>
    <t>ЭРЧИМ ХЇЧНИЙ САЙД</t>
  </si>
  <si>
    <t>АВИЛГАТАЙ ТЭМЦЭХ ГАЗРЫН ДАРГА</t>
  </si>
  <si>
    <t>САНХЇЇГИЙН ЗОХИЦУУЛАХ ХОРООНЫ ДАРГА</t>
  </si>
  <si>
    <t>СОЁЛ, СПОРТ, АЯЛАЛ ЖУУЛЧЛАЛЫН САЙД</t>
  </si>
  <si>
    <t>ХЄДЄЛМЄРИЙН САЙД</t>
  </si>
  <si>
    <t>ЭДИЙН ЗАСГИЙН ХЄГЖЛИЙН САЙД</t>
  </si>
  <si>
    <t>ЭРГЭЖ ТЄЛЄГДЄХ ЦЭВЭР ЗЭЭЛ</t>
  </si>
  <si>
    <t>ОРОН НУТГИЙН ТӨСӨВ</t>
  </si>
  <si>
    <t xml:space="preserve">   Архангай</t>
  </si>
  <si>
    <t xml:space="preserve">   Баян-Өлгий</t>
  </si>
  <si>
    <t xml:space="preserve">   Баянхонгор</t>
  </si>
  <si>
    <t xml:space="preserve">   Булган</t>
  </si>
  <si>
    <t xml:space="preserve">   Говь-Алтай</t>
  </si>
  <si>
    <t xml:space="preserve">   Дорноговь</t>
  </si>
  <si>
    <t xml:space="preserve">   Дорнод</t>
  </si>
  <si>
    <t xml:space="preserve">   Дундговь</t>
  </si>
  <si>
    <t xml:space="preserve">   Завхан</t>
  </si>
  <si>
    <t xml:space="preserve">   Өвөрхангай</t>
  </si>
  <si>
    <t xml:space="preserve">   Өмнөговь</t>
  </si>
  <si>
    <t xml:space="preserve">   Сүхбаатар</t>
  </si>
  <si>
    <t xml:space="preserve">   Сэлэнгэ</t>
  </si>
  <si>
    <t xml:space="preserve">   Төв</t>
  </si>
  <si>
    <t xml:space="preserve">   Увс</t>
  </si>
  <si>
    <t xml:space="preserve">   Ховд</t>
  </si>
  <si>
    <t xml:space="preserve">   Хөвсгөл</t>
  </si>
  <si>
    <t xml:space="preserve">   Хэнтий</t>
  </si>
  <si>
    <t xml:space="preserve">   Дархан-Уул</t>
  </si>
  <si>
    <t xml:space="preserve">   Улаанбаатар</t>
  </si>
  <si>
    <t xml:space="preserve">   Орхон</t>
  </si>
  <si>
    <t xml:space="preserve">   Говьсүмбэр</t>
  </si>
  <si>
    <t>ХҮНИЙ ХӨГЖЛИЙН САН</t>
  </si>
  <si>
    <t>НИЙГМИЙН ДААТГАЛЫН САН</t>
  </si>
  <si>
    <t>ТОХИРУУЛГА</t>
  </si>
  <si>
    <t>САНГИЙН ЯАМ</t>
  </si>
  <si>
    <t>МОНГОЛ УЛСЫН НЭГДСЭН ТӨСВИЙН ЗАРЛАГЫН ГҮЙЦЭТГЭЛ</t>
  </si>
  <si>
    <t>/салбараар/</t>
  </si>
  <si>
    <t>Монгол Улсын нэгдсэн төсөв</t>
  </si>
  <si>
    <t>Улсын төсөв</t>
  </si>
  <si>
    <t>Орон нутгийн төсөв</t>
  </si>
  <si>
    <t>Хүний хөгжлийн сан</t>
  </si>
  <si>
    <t>Нийгмийн даатгалын сан</t>
  </si>
  <si>
    <t>( Сая төгрөг )</t>
  </si>
  <si>
    <t>ÍÈÉÒ ÇÀÐËÀÃÀ ÁÀ ÖÝÂÝÐ ÇÝÝËÈÉÍ Ä¯Í</t>
  </si>
  <si>
    <t>Монгол Улсын нэгдсэн төсвийн дүн</t>
  </si>
  <si>
    <t>Óëñûí íèéòëýã ¿éë÷èëãýý</t>
  </si>
  <si>
    <t>Улсын нийтлэг үйлчилгээ</t>
  </si>
  <si>
    <t>Нийтийн ерөнхий үйлчилгээ</t>
  </si>
  <si>
    <t>Батлан хамгаалах үйл ажиллагаа</t>
  </si>
  <si>
    <t>1.3</t>
  </si>
  <si>
    <t>Нийгмийн хэв журам. Аюулгүй байдал</t>
  </si>
  <si>
    <t>Íèéãìèéí ¿éë÷èëãýý</t>
  </si>
  <si>
    <t>Нийгмийн үйлчилгээ</t>
  </si>
  <si>
    <t>Боловсрол</t>
  </si>
  <si>
    <t>Эрүүл мэнд</t>
  </si>
  <si>
    <t>Нийгмийн даатгал, нийгмийн халамж</t>
  </si>
  <si>
    <t>2.4.</t>
  </si>
  <si>
    <t>Орон сууц, нийтийн аж ахуй</t>
  </si>
  <si>
    <t>2.5.</t>
  </si>
  <si>
    <t>Амралт, спорт, соёл урлаг</t>
  </si>
  <si>
    <t>III.</t>
  </si>
  <si>
    <t>Ýäèéí çàñãèéí ¿éë àæèëëàãàà</t>
  </si>
  <si>
    <t>Эдийн засгийн үйл ажиллагаа</t>
  </si>
  <si>
    <t>Эрчим хүч, дулаан хангамж</t>
  </si>
  <si>
    <t>Хөдөө аж ахуй, ойн аж ахуй</t>
  </si>
  <si>
    <t>Эрдэс баялаг, уул уурхай, үйлдвэр, барилга</t>
  </si>
  <si>
    <t>Тээвэр холбоо</t>
  </si>
  <si>
    <t>Эдийн засгийн бусад</t>
  </si>
  <si>
    <t>IV.</t>
  </si>
  <si>
    <t>Àíãèëàãäààã¿é áóñàä çàðäàë</t>
  </si>
  <si>
    <t>Ангилагдаагүй бусад зардал</t>
  </si>
  <si>
    <t>V.</t>
  </si>
  <si>
    <t>Тохируулга</t>
  </si>
  <si>
    <t>Ä¿í</t>
  </si>
  <si>
    <t>ÍÄØ</t>
  </si>
  <si>
    <t>Нийгмийн даатгалын татаас</t>
  </si>
  <si>
    <t>ÒÀÕ</t>
  </si>
  <si>
    <t>Улсын төсөвт шилжүүлсэн орлого</t>
  </si>
  <si>
    <t>Îðîí íóòãèéí òºñºâ-татаас</t>
  </si>
  <si>
    <t>Òºсºâ õîîðîíäûí øèëæ¿¿ëýã</t>
  </si>
  <si>
    <t xml:space="preserve">Нөхөн олговор авагсдын шимтгэл </t>
  </si>
  <si>
    <t>Сумдад тєрийн захиргааны ажилтан бэлтгэх</t>
  </si>
  <si>
    <t>Гадаад суралцагсад</t>
  </si>
  <si>
    <t xml:space="preserve">Эмнэлгийн ажилтны мэргэжил дээшлүүлэх </t>
  </si>
  <si>
    <t xml:space="preserve">МУ-ыг хөгжүүлэх сан </t>
  </si>
  <si>
    <t xml:space="preserve">       ОРОН НУТГИЙН ТӨСВИЙН ГҮЙЦЭТГЭЛ</t>
  </si>
  <si>
    <t>О Р Л О Г О</t>
  </si>
  <si>
    <t>З  А  Р Л  А  Г А</t>
  </si>
  <si>
    <t>САНХYYГИЙН ДЭМЖЛЭГ</t>
  </si>
  <si>
    <t>ТУСГАЙ ЗОРИУЛАЛТЫН ШИЛЖЇЇЛЭГ</t>
  </si>
  <si>
    <t>ОН-ИЙН ХӨГЖЛИЙН НЭГДСЭН САНГИЙН ОРЛОГЫН ШИЛЖҮҮЛЭГ</t>
  </si>
  <si>
    <t>УЛСЫН ТӨСӨВТ ТӨВЛӨРYYЛЭХ</t>
  </si>
  <si>
    <t>АВЛАГА</t>
  </si>
  <si>
    <t>ДАНСНЫ YЛДЭГДЭЛ</t>
  </si>
  <si>
    <t>Төсөвт газрын</t>
  </si>
  <si>
    <t>Санхүү-
гийн</t>
  </si>
  <si>
    <t>Олгох</t>
  </si>
  <si>
    <t>Олгосон</t>
  </si>
  <si>
    <t>zarlaga</t>
  </si>
  <si>
    <t>orlogo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</si>
  <si>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</si>
  <si>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</si>
  <si>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</si>
  <si>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</si>
  <si>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</si>
  <si>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</si>
  <si>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</si>
  <si>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</si>
  <si>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</si>
  <si>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</si>
  <si>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</si>
  <si>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</si>
  <si>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</si>
  <si>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</si>
  <si>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</si>
  <si>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</si>
  <si>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</si>
  <si>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</si>
  <si>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</si>
  <si>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</si>
  <si>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</si>
  <si>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</si>
  <si>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ДҮН</t>
  </si>
  <si>
    <r>
      <t>ÒÀÉËÁÀÐ:</t>
    </r>
    <r>
      <rPr>
        <sz val="9"/>
        <rFont val="Times New Roman"/>
        <family val="1"/>
        <charset val="204"/>
      </rPr>
      <t xml:space="preserve"> Îðîí íóòãèéí îðëîãûí òºëºâëºãºº, ã¿éöýòãýëä õºðºíãèéí îðëîãûã îðóóëæ ãàðãàâ.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</si>
</sst>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,"/>
    <numFmt numFmtId="165" formatCode="#,##0.0"/>
    <numFmt numFmtId="166" formatCode="#,##0.0000"/>
    <numFmt numFmtId="167" formatCode="#,##0.00000"/>
    <numFmt numFmtId="168" formatCode="0.0"/>
    <numFmt numFmtId="169" formatCode="#,##0.00,"/>
    <numFmt numFmtId="170" formatCode="#,##0.0000000"/>
  </numFmts>
  <fonts count="34">
    <font>
      <sz val="10"/>
      <name val="NewtonCTT"/>
    </font>
    <font>
      <sz val="10"/>
      <name val="NewtonCTT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color indexed="2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.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color indexed="16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33" fillId="0" borderId="0"/>
    <xf numFmtId="0" fontId="33" fillId="0" borderId="0"/>
  </cellStyleXfs>
  <cellXfs count="301">
    <xf numFmtId="0" fontId="0" fillId="0" borderId="0" xfId="0"/>
    <xf numFmtId="0" fontId="2" fillId="0" borderId="0" xfId="0" applyFont="1" applyFill="1"/>
    <xf numFmtId="164" fontId="3" fillId="0" borderId="0" xfId="0" applyNumberFormat="1" applyFont="1" applyFill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/>
    <xf numFmtId="0" fontId="3" fillId="0" borderId="0" xfId="0" applyFont="1" applyFill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7" fontId="2" fillId="0" borderId="0" xfId="0" applyNumberFormat="1" applyFont="1" applyFill="1" applyBorder="1"/>
    <xf numFmtId="164" fontId="3" fillId="0" borderId="0" xfId="0" applyNumberFormat="1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0" xfId="0" applyFont="1"/>
    <xf numFmtId="0" fontId="4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6" xfId="0" applyFont="1" applyBorder="1"/>
    <xf numFmtId="0" fontId="6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0" fontId="3" fillId="0" borderId="0" xfId="0" applyFont="1" applyBorder="1"/>
    <xf numFmtId="164" fontId="7" fillId="0" borderId="0" xfId="0" applyNumberFormat="1" applyFont="1"/>
    <xf numFmtId="168" fontId="7" fillId="0" borderId="0" xfId="0" applyNumberFormat="1" applyFont="1"/>
    <xf numFmtId="168" fontId="7" fillId="0" borderId="0" xfId="0" applyNumberFormat="1" applyFont="1" applyBorder="1"/>
    <xf numFmtId="0" fontId="8" fillId="0" borderId="0" xfId="0" applyFont="1"/>
    <xf numFmtId="0" fontId="3" fillId="0" borderId="0" xfId="0" applyFont="1"/>
    <xf numFmtId="164" fontId="9" fillId="0" borderId="0" xfId="0" applyNumberFormat="1" applyFont="1"/>
    <xf numFmtId="164" fontId="10" fillId="0" borderId="0" xfId="0" applyNumberFormat="1" applyFont="1"/>
    <xf numFmtId="164" fontId="7" fillId="0" borderId="0" xfId="0" applyNumberFormat="1" applyFont="1" applyBorder="1"/>
    <xf numFmtId="0" fontId="10" fillId="0" borderId="0" xfId="0" applyNumberFormat="1" applyFont="1"/>
    <xf numFmtId="168" fontId="9" fillId="0" borderId="0" xfId="0" applyNumberFormat="1" applyFont="1"/>
    <xf numFmtId="168" fontId="9" fillId="0" borderId="0" xfId="0" applyNumberFormat="1" applyFont="1" applyBorder="1"/>
    <xf numFmtId="164" fontId="9" fillId="0" borderId="0" xfId="0" applyNumberFormat="1" applyFont="1" applyBorder="1"/>
    <xf numFmtId="164" fontId="11" fillId="0" borderId="0" xfId="0" applyNumberFormat="1" applyFont="1"/>
    <xf numFmtId="164" fontId="11" fillId="0" borderId="0" xfId="0" applyNumberFormat="1" applyFont="1" applyAlignment="1">
      <alignment horizontal="left"/>
    </xf>
    <xf numFmtId="168" fontId="10" fillId="0" borderId="0" xfId="0" applyNumberFormat="1" applyFont="1"/>
    <xf numFmtId="168" fontId="10" fillId="0" borderId="0" xfId="0" applyNumberFormat="1" applyFont="1" applyBorder="1"/>
    <xf numFmtId="164" fontId="10" fillId="0" borderId="0" xfId="0" applyNumberFormat="1" applyFont="1" applyBorder="1"/>
    <xf numFmtId="49" fontId="10" fillId="0" borderId="0" xfId="0" applyNumberFormat="1" applyFont="1"/>
    <xf numFmtId="164" fontId="11" fillId="0" borderId="0" xfId="0" applyNumberFormat="1" applyFont="1" applyAlignment="1">
      <alignment horizontal="left" indent="1"/>
    </xf>
    <xf numFmtId="49" fontId="11" fillId="0" borderId="0" xfId="0" applyNumberFormat="1" applyFont="1"/>
    <xf numFmtId="168" fontId="11" fillId="0" borderId="0" xfId="0" applyNumberFormat="1" applyFont="1"/>
    <xf numFmtId="164" fontId="11" fillId="0" borderId="0" xfId="0" applyNumberFormat="1" applyFont="1" applyAlignment="1">
      <alignment horizontal="right"/>
    </xf>
    <xf numFmtId="168" fontId="11" fillId="0" borderId="0" xfId="0" applyNumberFormat="1" applyFont="1" applyBorder="1"/>
    <xf numFmtId="164" fontId="11" fillId="0" borderId="0" xfId="0" applyNumberFormat="1" applyFont="1" applyBorder="1"/>
    <xf numFmtId="164" fontId="12" fillId="0" borderId="0" xfId="0" applyNumberFormat="1" applyFont="1" applyBorder="1" applyAlignment="1">
      <alignment horizontal="right"/>
    </xf>
    <xf numFmtId="164" fontId="12" fillId="0" borderId="0" xfId="0" applyNumberFormat="1" applyFont="1" applyBorder="1"/>
    <xf numFmtId="164" fontId="11" fillId="0" borderId="0" xfId="0" applyNumberFormat="1" applyFont="1" applyAlignment="1"/>
    <xf numFmtId="0" fontId="2" fillId="0" borderId="0" xfId="2" applyFont="1" applyAlignment="1">
      <alignment vertical="center"/>
    </xf>
    <xf numFmtId="0" fontId="11" fillId="0" borderId="0" xfId="0" applyFont="1"/>
    <xf numFmtId="164" fontId="10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49" fontId="9" fillId="0" borderId="0" xfId="0" applyNumberFormat="1" applyFont="1"/>
    <xf numFmtId="168" fontId="12" fillId="0" borderId="0" xfId="0" applyNumberFormat="1" applyFont="1" applyBorder="1"/>
    <xf numFmtId="168" fontId="9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164" fontId="2" fillId="0" borderId="0" xfId="0" applyNumberFormat="1" applyFont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Border="1" applyAlignment="1">
      <alignment horizontal="right"/>
    </xf>
    <xf numFmtId="49" fontId="2" fillId="0" borderId="0" xfId="0" applyNumberFormat="1" applyFont="1"/>
    <xf numFmtId="164" fontId="11" fillId="0" borderId="0" xfId="0" applyNumberFormat="1" applyFont="1" applyFill="1" applyAlignment="1">
      <alignment horizontal="right"/>
    </xf>
    <xf numFmtId="164" fontId="11" fillId="0" borderId="0" xfId="0" applyNumberFormat="1" applyFont="1" applyBorder="1" applyAlignment="1">
      <alignment horizontal="right"/>
    </xf>
    <xf numFmtId="0" fontId="13" fillId="0" borderId="0" xfId="0" applyFont="1"/>
    <xf numFmtId="164" fontId="13" fillId="0" borderId="0" xfId="0" applyNumberFormat="1" applyFont="1" applyBorder="1"/>
    <xf numFmtId="164" fontId="13" fillId="0" borderId="0" xfId="0" applyNumberFormat="1" applyFont="1"/>
    <xf numFmtId="168" fontId="13" fillId="0" borderId="0" xfId="0" applyNumberFormat="1" applyFont="1"/>
    <xf numFmtId="168" fontId="13" fillId="0" borderId="0" xfId="0" applyNumberFormat="1" applyFont="1" applyBorder="1"/>
    <xf numFmtId="0" fontId="11" fillId="0" borderId="0" xfId="0" applyNumberFormat="1" applyFont="1" applyAlignment="1">
      <alignment horizontal="right"/>
    </xf>
    <xf numFmtId="164" fontId="11" fillId="0" borderId="0" xfId="0" applyNumberFormat="1" applyFont="1" applyBorder="1" applyAlignment="1">
      <alignment horizontal="left"/>
    </xf>
    <xf numFmtId="164" fontId="13" fillId="0" borderId="0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165" fontId="11" fillId="0" borderId="0" xfId="0" applyNumberFormat="1" applyFont="1" applyBorder="1"/>
    <xf numFmtId="164" fontId="10" fillId="0" borderId="0" xfId="0" applyNumberFormat="1" applyFont="1" applyBorder="1" applyAlignment="1">
      <alignment horizontal="right"/>
    </xf>
    <xf numFmtId="169" fontId="11" fillId="0" borderId="0" xfId="0" applyNumberFormat="1" applyFont="1" applyBorder="1"/>
    <xf numFmtId="164" fontId="11" fillId="0" borderId="0" xfId="0" applyNumberFormat="1" applyFont="1" applyFill="1"/>
    <xf numFmtId="164" fontId="13" fillId="0" borderId="1" xfId="0" applyNumberFormat="1" applyFont="1" applyBorder="1"/>
    <xf numFmtId="49" fontId="11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left"/>
    </xf>
    <xf numFmtId="164" fontId="11" fillId="0" borderId="1" xfId="0" applyNumberFormat="1" applyFont="1" applyBorder="1"/>
    <xf numFmtId="164" fontId="12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9" fontId="11" fillId="0" borderId="1" xfId="0" applyNumberFormat="1" applyFont="1" applyBorder="1" applyAlignment="1">
      <alignment horizontal="right"/>
    </xf>
    <xf numFmtId="165" fontId="11" fillId="0" borderId="1" xfId="0" applyNumberFormat="1" applyFont="1" applyBorder="1"/>
    <xf numFmtId="168" fontId="12" fillId="0" borderId="1" xfId="0" applyNumberFormat="1" applyFont="1" applyBorder="1"/>
    <xf numFmtId="164" fontId="12" fillId="0" borderId="1" xfId="0" applyNumberFormat="1" applyFont="1" applyBorder="1"/>
    <xf numFmtId="168" fontId="11" fillId="0" borderId="1" xfId="0" applyNumberFormat="1" applyFont="1" applyBorder="1"/>
    <xf numFmtId="164" fontId="7" fillId="0" borderId="1" xfId="0" applyNumberFormat="1" applyFont="1" applyBorder="1"/>
    <xf numFmtId="0" fontId="7" fillId="0" borderId="0" xfId="0" applyFont="1"/>
    <xf numFmtId="0" fontId="7" fillId="0" borderId="0" xfId="0" applyFont="1" applyBorder="1"/>
    <xf numFmtId="0" fontId="3" fillId="0" borderId="0" xfId="0" applyFont="1" applyAlignment="1">
      <alignment vertical="center"/>
    </xf>
    <xf numFmtId="165" fontId="14" fillId="0" borderId="0" xfId="3" applyNumberFormat="1" applyFont="1" applyAlignment="1">
      <alignment horizontal="right"/>
    </xf>
    <xf numFmtId="0" fontId="7" fillId="0" borderId="1" xfId="0" applyFont="1" applyBorder="1"/>
    <xf numFmtId="165" fontId="3" fillId="0" borderId="1" xfId="0" applyNumberFormat="1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0" fontId="7" fillId="0" borderId="5" xfId="0" applyFont="1" applyBorder="1"/>
    <xf numFmtId="0" fontId="2" fillId="0" borderId="5" xfId="0" applyFont="1" applyBorder="1" applyAlignment="1"/>
    <xf numFmtId="0" fontId="2" fillId="0" borderId="4" xfId="0" applyFont="1" applyBorder="1"/>
    <xf numFmtId="165" fontId="2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/>
    <xf numFmtId="164" fontId="2" fillId="0" borderId="0" xfId="0" applyNumberFormat="1" applyFont="1" applyBorder="1"/>
    <xf numFmtId="164" fontId="11" fillId="2" borderId="0" xfId="0" applyNumberFormat="1" applyFont="1" applyFill="1"/>
    <xf numFmtId="164" fontId="15" fillId="0" borderId="0" xfId="0" applyNumberFormat="1" applyFont="1" applyFill="1"/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indent="3"/>
    </xf>
    <xf numFmtId="0" fontId="3" fillId="0" borderId="0" xfId="0" applyFont="1" applyBorder="1" applyAlignment="1">
      <alignment horizontal="right"/>
    </xf>
    <xf numFmtId="164" fontId="10" fillId="2" borderId="0" xfId="0" applyNumberFormat="1" applyFont="1" applyFill="1"/>
    <xf numFmtId="0" fontId="10" fillId="0" borderId="0" xfId="0" applyFont="1"/>
    <xf numFmtId="164" fontId="2" fillId="2" borderId="0" xfId="0" applyNumberFormat="1" applyFont="1" applyFill="1"/>
    <xf numFmtId="169" fontId="2" fillId="2" borderId="0" xfId="0" applyNumberFormat="1" applyFont="1" applyFill="1"/>
    <xf numFmtId="169" fontId="11" fillId="0" borderId="0" xfId="0" applyNumberFormat="1" applyFont="1"/>
    <xf numFmtId="165" fontId="2" fillId="0" borderId="0" xfId="0" applyNumberFormat="1" applyFont="1"/>
    <xf numFmtId="0" fontId="9" fillId="0" borderId="0" xfId="0" applyFont="1" applyAlignment="1">
      <alignment horizontal="right"/>
    </xf>
    <xf numFmtId="164" fontId="9" fillId="0" borderId="0" xfId="0" applyNumberFormat="1" applyFont="1" applyFill="1"/>
    <xf numFmtId="169" fontId="9" fillId="0" borderId="0" xfId="0" applyNumberFormat="1" applyFont="1" applyFill="1"/>
    <xf numFmtId="0" fontId="9" fillId="0" borderId="0" xfId="0" applyFont="1" applyBorder="1" applyAlignment="1">
      <alignment horizontal="right"/>
    </xf>
    <xf numFmtId="164" fontId="16" fillId="0" borderId="0" xfId="0" applyNumberFormat="1" applyFont="1"/>
    <xf numFmtId="169" fontId="11" fillId="2" borderId="0" xfId="0" applyNumberFormat="1" applyFont="1" applyFill="1"/>
    <xf numFmtId="164" fontId="16" fillId="0" borderId="0" xfId="0" applyNumberFormat="1" applyFont="1" applyAlignment="1">
      <alignment horizontal="right"/>
    </xf>
    <xf numFmtId="168" fontId="16" fillId="0" borderId="0" xfId="0" applyNumberFormat="1" applyFont="1" applyBorder="1"/>
    <xf numFmtId="0" fontId="3" fillId="0" borderId="0" xfId="0" applyFont="1" applyAlignment="1">
      <alignment horizontal="right"/>
    </xf>
    <xf numFmtId="164" fontId="9" fillId="0" borderId="0" xfId="0" applyNumberFormat="1" applyFont="1" applyAlignment="1">
      <alignment horizontal="left" indent="1"/>
    </xf>
    <xf numFmtId="164" fontId="9" fillId="0" borderId="0" xfId="0" applyNumberFormat="1" applyFont="1" applyAlignment="1">
      <alignment horizontal="left"/>
    </xf>
    <xf numFmtId="168" fontId="9" fillId="0" borderId="0" xfId="0" applyNumberFormat="1" applyFont="1" applyFill="1" applyBorder="1"/>
    <xf numFmtId="164" fontId="17" fillId="0" borderId="0" xfId="0" applyNumberFormat="1" applyFont="1"/>
    <xf numFmtId="164" fontId="17" fillId="0" borderId="0" xfId="0" applyNumberFormat="1" applyFont="1" applyAlignment="1">
      <alignment horizontal="left"/>
    </xf>
    <xf numFmtId="164" fontId="17" fillId="0" borderId="0" xfId="0" applyNumberFormat="1" applyFont="1" applyBorder="1"/>
    <xf numFmtId="164" fontId="11" fillId="2" borderId="0" xfId="0" applyNumberFormat="1" applyFont="1" applyFill="1" applyAlignment="1">
      <alignment horizontal="right"/>
    </xf>
    <xf numFmtId="168" fontId="17" fillId="0" borderId="0" xfId="0" applyNumberFormat="1" applyFont="1" applyBorder="1"/>
    <xf numFmtId="164" fontId="17" fillId="0" borderId="0" xfId="0" applyNumberFormat="1" applyFont="1" applyFill="1"/>
    <xf numFmtId="164" fontId="17" fillId="0" borderId="0" xfId="0" applyNumberFormat="1" applyFont="1" applyBorder="1" applyAlignment="1">
      <alignment horizontal="right"/>
    </xf>
    <xf numFmtId="164" fontId="11" fillId="0" borderId="0" xfId="0" applyNumberFormat="1" applyFont="1" applyFill="1" applyBorder="1"/>
    <xf numFmtId="164" fontId="2" fillId="0" borderId="4" xfId="0" applyNumberFormat="1" applyFont="1" applyBorder="1"/>
    <xf numFmtId="164" fontId="11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left"/>
    </xf>
    <xf numFmtId="168" fontId="11" fillId="0" borderId="4" xfId="0" applyNumberFormat="1" applyFont="1" applyBorder="1"/>
    <xf numFmtId="164" fontId="11" fillId="0" borderId="4" xfId="0" applyNumberFormat="1" applyFont="1" applyBorder="1"/>
    <xf numFmtId="164" fontId="2" fillId="0" borderId="4" xfId="0" applyNumberFormat="1" applyFont="1" applyFill="1" applyBorder="1"/>
    <xf numFmtId="164" fontId="3" fillId="0" borderId="4" xfId="0" applyNumberFormat="1" applyFont="1" applyBorder="1" applyAlignment="1">
      <alignment horizontal="right"/>
    </xf>
    <xf numFmtId="168" fontId="12" fillId="0" borderId="4" xfId="0" applyNumberFormat="1" applyFont="1" applyBorder="1"/>
    <xf numFmtId="164" fontId="3" fillId="0" borderId="4" xfId="0" applyNumberFormat="1" applyFont="1" applyBorder="1"/>
    <xf numFmtId="164" fontId="12" fillId="0" borderId="4" xfId="0" applyNumberFormat="1" applyFont="1" applyBorder="1"/>
    <xf numFmtId="164" fontId="10" fillId="0" borderId="1" xfId="0" applyNumberFormat="1" applyFont="1" applyBorder="1"/>
    <xf numFmtId="168" fontId="10" fillId="0" borderId="1" xfId="0" applyNumberFormat="1" applyFont="1" applyBorder="1"/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left" indent="2"/>
    </xf>
    <xf numFmtId="164" fontId="2" fillId="0" borderId="0" xfId="0" applyNumberFormat="1" applyFont="1" applyBorder="1" applyAlignment="1">
      <alignment horizontal="left" indent="3"/>
    </xf>
    <xf numFmtId="164" fontId="2" fillId="0" borderId="0" xfId="0" applyNumberFormat="1" applyFont="1" applyBorder="1" applyAlignment="1">
      <alignment horizontal="left" indent="6"/>
    </xf>
    <xf numFmtId="164" fontId="2" fillId="0" borderId="0" xfId="0" applyNumberFormat="1" applyFont="1" applyBorder="1" applyAlignment="1">
      <alignment horizontal="left" indent="4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 indent="1"/>
    </xf>
    <xf numFmtId="0" fontId="18" fillId="0" borderId="0" xfId="0" applyFont="1"/>
    <xf numFmtId="0" fontId="8" fillId="0" borderId="0" xfId="0" applyFont="1" applyBorder="1"/>
    <xf numFmtId="164" fontId="18" fillId="0" borderId="0" xfId="0" applyNumberFormat="1" applyFont="1"/>
    <xf numFmtId="4" fontId="18" fillId="0" borderId="0" xfId="0" applyNumberFormat="1" applyFont="1"/>
    <xf numFmtId="164" fontId="8" fillId="0" borderId="0" xfId="0" applyNumberFormat="1" applyFont="1" applyBorder="1"/>
    <xf numFmtId="164" fontId="18" fillId="3" borderId="0" xfId="0" applyNumberFormat="1" applyFont="1" applyFill="1"/>
    <xf numFmtId="164" fontId="18" fillId="4" borderId="0" xfId="0" applyNumberFormat="1" applyFont="1" applyFill="1"/>
    <xf numFmtId="43" fontId="8" fillId="0" borderId="0" xfId="1" applyFont="1"/>
    <xf numFmtId="0" fontId="20" fillId="0" borderId="0" xfId="0" applyFont="1" applyAlignment="1"/>
    <xf numFmtId="0" fontId="21" fillId="0" borderId="0" xfId="0" applyFont="1" applyAlignment="1"/>
    <xf numFmtId="0" fontId="3" fillId="0" borderId="0" xfId="0" applyNumberFormat="1" applyFont="1" applyAlignment="1"/>
    <xf numFmtId="0" fontId="3" fillId="0" borderId="0" xfId="0" applyFont="1" applyAlignment="1">
      <alignment horizontal="centerContinuous"/>
    </xf>
    <xf numFmtId="0" fontId="20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3" xfId="0" applyNumberFormat="1" applyFont="1" applyBorder="1"/>
    <xf numFmtId="168" fontId="12" fillId="0" borderId="3" xfId="0" applyNumberFormat="1" applyFont="1" applyBorder="1"/>
    <xf numFmtId="164" fontId="3" fillId="0" borderId="6" xfId="0" applyNumberFormat="1" applyFont="1" applyBorder="1"/>
    <xf numFmtId="168" fontId="12" fillId="0" borderId="6" xfId="0" applyNumberFormat="1" applyFont="1" applyBorder="1"/>
    <xf numFmtId="164" fontId="3" fillId="0" borderId="0" xfId="0" applyNumberFormat="1" applyFont="1"/>
    <xf numFmtId="167" fontId="3" fillId="0" borderId="0" xfId="0" applyNumberFormat="1" applyFont="1"/>
    <xf numFmtId="0" fontId="22" fillId="0" borderId="6" xfId="0" applyFont="1" applyBorder="1" applyAlignment="1">
      <alignment horizontal="left"/>
    </xf>
    <xf numFmtId="43" fontId="3" fillId="0" borderId="6" xfId="1" applyNumberFormat="1" applyFont="1" applyFill="1" applyBorder="1" applyAlignment="1" applyProtection="1">
      <alignment horizontal="left" vertical="top" wrapText="1"/>
    </xf>
    <xf numFmtId="0" fontId="23" fillId="0" borderId="0" xfId="0" quotePrefix="1" applyFont="1" applyBorder="1" applyAlignment="1">
      <alignment horizontal="center"/>
    </xf>
    <xf numFmtId="43" fontId="2" fillId="0" borderId="0" xfId="1" applyNumberFormat="1" applyFont="1" applyFill="1" applyBorder="1" applyAlignment="1" applyProtection="1">
      <alignment horizontal="left" vertical="top" wrapText="1"/>
    </xf>
    <xf numFmtId="4" fontId="2" fillId="0" borderId="0" xfId="0" applyNumberFormat="1" applyFont="1"/>
    <xf numFmtId="43" fontId="2" fillId="0" borderId="6" xfId="1" applyNumberFormat="1" applyFont="1" applyFill="1" applyBorder="1" applyAlignment="1" applyProtection="1">
      <alignment horizontal="left" vertical="top" wrapText="1"/>
    </xf>
    <xf numFmtId="0" fontId="23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23" fillId="0" borderId="0" xfId="0" quotePrefix="1" applyFont="1" applyAlignment="1">
      <alignment horizontal="right"/>
    </xf>
    <xf numFmtId="0" fontId="23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indent="5"/>
    </xf>
    <xf numFmtId="49" fontId="7" fillId="0" borderId="0" xfId="0" applyNumberFormat="1" applyFont="1"/>
    <xf numFmtId="49" fontId="13" fillId="0" borderId="0" xfId="0" applyNumberFormat="1" applyFont="1"/>
    <xf numFmtId="164" fontId="13" fillId="0" borderId="0" xfId="0" applyNumberFormat="1" applyFont="1" applyFill="1"/>
    <xf numFmtId="168" fontId="13" fillId="0" borderId="0" xfId="0" applyNumberFormat="1" applyFont="1" applyFill="1"/>
    <xf numFmtId="0" fontId="13" fillId="0" borderId="0" xfId="0" applyFont="1" applyFill="1"/>
    <xf numFmtId="168" fontId="11" fillId="0" borderId="0" xfId="0" applyNumberFormat="1" applyFont="1" applyFill="1"/>
    <xf numFmtId="164" fontId="24" fillId="0" borderId="0" xfId="0" applyNumberFormat="1" applyFont="1"/>
    <xf numFmtId="168" fontId="11" fillId="5" borderId="0" xfId="0" applyNumberFormat="1" applyFont="1" applyFill="1"/>
    <xf numFmtId="164" fontId="2" fillId="5" borderId="0" xfId="0" applyNumberFormat="1" applyFont="1" applyFill="1" applyBorder="1"/>
    <xf numFmtId="49" fontId="13" fillId="0" borderId="1" xfId="0" applyNumberFormat="1" applyFont="1" applyBorder="1"/>
    <xf numFmtId="168" fontId="13" fillId="0" borderId="1" xfId="0" applyNumberFormat="1" applyFont="1" applyBorder="1"/>
    <xf numFmtId="164" fontId="13" fillId="0" borderId="1" xfId="0" applyNumberFormat="1" applyFont="1" applyFill="1" applyBorder="1"/>
    <xf numFmtId="168" fontId="13" fillId="0" borderId="1" xfId="0" applyNumberFormat="1" applyFont="1" applyFill="1" applyBorder="1"/>
    <xf numFmtId="49" fontId="13" fillId="0" borderId="0" xfId="0" applyNumberFormat="1" applyFont="1" applyBorder="1"/>
    <xf numFmtId="0" fontId="7" fillId="6" borderId="0" xfId="0" applyFont="1" applyFill="1"/>
    <xf numFmtId="49" fontId="7" fillId="6" borderId="0" xfId="0" applyNumberFormat="1" applyFont="1" applyFill="1"/>
    <xf numFmtId="164" fontId="7" fillId="6" borderId="0" xfId="0" applyNumberFormat="1" applyFont="1" applyFill="1"/>
    <xf numFmtId="164" fontId="7" fillId="6" borderId="0" xfId="0" applyNumberFormat="1" applyFont="1" applyFill="1" applyBorder="1"/>
    <xf numFmtId="164" fontId="2" fillId="5" borderId="0" xfId="0" applyNumberFormat="1" applyFont="1" applyFill="1"/>
    <xf numFmtId="168" fontId="2" fillId="0" borderId="0" xfId="0" applyNumberFormat="1" applyFont="1"/>
    <xf numFmtId="167" fontId="2" fillId="0" borderId="0" xfId="0" applyNumberFormat="1" applyFont="1"/>
    <xf numFmtId="170" fontId="2" fillId="0" borderId="0" xfId="0" applyNumberFormat="1" applyFont="1"/>
    <xf numFmtId="43" fontId="2" fillId="0" borderId="0" xfId="1" applyFont="1"/>
    <xf numFmtId="0" fontId="21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0" fontId="14" fillId="0" borderId="0" xfId="0" applyFont="1"/>
    <xf numFmtId="0" fontId="2" fillId="0" borderId="3" xfId="0" applyFont="1" applyBorder="1"/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165" fontId="2" fillId="0" borderId="0" xfId="0" applyNumberFormat="1" applyFont="1" applyBorder="1"/>
    <xf numFmtId="49" fontId="2" fillId="5" borderId="0" xfId="0" applyNumberFormat="1" applyFont="1" applyFill="1" applyAlignment="1">
      <alignment horizontal="right"/>
    </xf>
    <xf numFmtId="0" fontId="2" fillId="5" borderId="0" xfId="0" applyFont="1" applyFill="1"/>
    <xf numFmtId="165" fontId="2" fillId="5" borderId="0" xfId="0" applyNumberFormat="1" applyFont="1" applyFill="1" applyBorder="1"/>
    <xf numFmtId="49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/>
    <xf numFmtId="49" fontId="2" fillId="0" borderId="2" xfId="0" applyNumberFormat="1" applyFont="1" applyBorder="1"/>
    <xf numFmtId="164" fontId="10" fillId="0" borderId="2" xfId="0" applyNumberFormat="1" applyFont="1" applyBorder="1"/>
    <xf numFmtId="165" fontId="10" fillId="0" borderId="2" xfId="0" applyNumberFormat="1" applyFont="1" applyBorder="1"/>
    <xf numFmtId="0" fontId="28" fillId="0" borderId="2" xfId="0" applyFont="1" applyBorder="1"/>
    <xf numFmtId="0" fontId="2" fillId="0" borderId="2" xfId="0" applyFont="1" applyBorder="1"/>
    <xf numFmtId="0" fontId="29" fillId="0" borderId="0" xfId="0" applyFont="1"/>
    <xf numFmtId="0" fontId="30" fillId="0" borderId="0" xfId="0" applyFont="1"/>
    <xf numFmtId="0" fontId="32" fillId="0" borderId="0" xfId="0" applyFont="1"/>
    <xf numFmtId="164" fontId="32" fillId="0" borderId="0" xfId="0" applyNumberFormat="1" applyFont="1"/>
    <xf numFmtId="0" fontId="0" fillId="0" borderId="0" xfId="0" applyFont="1"/>
    <xf numFmtId="0" fontId="3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left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2" xfId="0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33" xfId="4"/>
    <cellStyle name="Normal 67" xfId="3"/>
    <cellStyle name="Normal 8" xfId="5"/>
    <cellStyle name="Normal_CENT-REV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YEARSBUD\Bud-2002_Draft2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6.&#1058;&#1057;&#1043;\01.&#1057;&#1058;&#1041;&#1061;\06.&#1063;.&#1040;&#1083;&#1090;&#1072;&#1085;&#1073;&#1072;&#1075;&#1072;&#1085;&#1072;\MEDEE\medee%202013-3\monthly%20report-2013-04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Law"/>
      <sheetName val="Sheet1"/>
      <sheetName val="2-3-Bal-Cent"/>
      <sheetName val="Bal-Loc"/>
      <sheetName val="Loc-Rev"/>
      <sheetName val="7-8-GenFuCon-1"/>
      <sheetName val="7-8-Base"/>
      <sheetName val="GenFuCon"/>
      <sheetName val="9-Fu.Centr.Org."/>
      <sheetName val="Sheet1 (2)"/>
      <sheetName val="11-Loc-Defic"/>
      <sheetName val="12-Invest"/>
      <sheetName val="13-Road Fund -2"/>
      <sheetName val="14-Forieg-Loan "/>
      <sheetName val="15-16-Bal-Gener"/>
      <sheetName val="17-18-Gener-Rev "/>
      <sheetName val="4-5-Cent-Rev"/>
      <sheetName val="10-Soc-Sec"/>
      <sheetName val="19-Econ-Genl "/>
      <sheetName val="Econ-Genl"/>
      <sheetName val="21-Sciensce"/>
      <sheetName val="Macro"/>
      <sheetName val="Sheet 18"/>
      <sheetName val="Staff-Wages"/>
      <sheetName val="Staff-Wages (2)"/>
      <sheetName val="ESAP"/>
      <sheetName val="Sheet 18 (4)"/>
    </sheetNames>
    <sheetDataSet>
      <sheetData sheetId="0" refreshError="1"/>
      <sheetData sheetId="1" refreshError="1"/>
      <sheetData sheetId="2" refreshError="1">
        <row r="76">
          <cell r="D76">
            <v>1044563000</v>
          </cell>
          <cell r="F76">
            <v>1279574000</v>
          </cell>
          <cell r="G76">
            <v>1412691000</v>
          </cell>
          <cell r="H76">
            <v>1569512000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-Date"/>
      <sheetName val="Eco-Report (Eng)"/>
      <sheetName val="Eco-Report-diff "/>
      <sheetName val="Actual-Eco"/>
      <sheetName val="Plan-Eco"/>
      <sheetName val="Plan-Eco (Month)"/>
      <sheetName val="Actual-Eco (Month)"/>
      <sheetName val="CPPY"/>
      <sheetName val="portpolio"/>
      <sheetName val="Exp-Func."/>
      <sheetName val="Local-Report"/>
      <sheetName val="Local-Plan"/>
      <sheetName val="Local-Actual"/>
      <sheetName val="tovloruuleh"/>
      <sheetName val="Eco-Report-month"/>
      <sheetName val="Eco-Report-per"/>
      <sheetName val="check"/>
      <sheetName val="Eco-Report (GDP)"/>
      <sheetName val="Local-Plan (Month)"/>
      <sheetName val="Local-Actual (Month)"/>
      <sheetName val="table"/>
    </sheetNames>
    <sheetDataSet>
      <sheetData sheetId="0">
        <row r="1">
          <cell r="B1">
            <v>3</v>
          </cell>
        </row>
        <row r="5">
          <cell r="A5">
            <v>1</v>
          </cell>
          <cell r="B5">
            <v>41313</v>
          </cell>
          <cell r="C5" t="str">
            <v>( 2013 ОНЫ 1 ДYГЭЭР САР )</v>
          </cell>
          <cell r="D5" t="str">
            <v>МОНГОЛ УЛСЫН НЭГДСЭН ТӨСВИЙН 2013 ОНЫ 1 ДYГЭЭР САРЫН ГYЙЦЭТГЭЛ</v>
          </cell>
        </row>
        <row r="6">
          <cell r="A6">
            <v>2</v>
          </cell>
          <cell r="B6">
            <v>41341</v>
          </cell>
          <cell r="C6" t="str">
            <v>( 2013 ОНЫ 2 ДУГААР САР )</v>
          </cell>
          <cell r="D6" t="str">
            <v>МОНГОЛ УЛСЫН НЭГДСЭН ТӨСВИЙН 2013 ОНЫ 2 ДУГААР САРЫН ГYЙЦЭТГЭЛ</v>
          </cell>
        </row>
        <row r="7">
          <cell r="A7">
            <v>3</v>
          </cell>
          <cell r="B7">
            <v>41372</v>
          </cell>
          <cell r="C7" t="str">
            <v>( 2013 ОНЫ 1 ДYГЭЭР УЛИРАЛ )</v>
          </cell>
          <cell r="D7" t="str">
            <v>МОНГОЛ УЛСЫН НЭГДСЭН ТӨСВИЙН 2013 ОНЫ 1 ДYГЭЭР УЛИРЛЫН ГYЙЦЭТГЭЛ</v>
          </cell>
        </row>
        <row r="8">
          <cell r="A8">
            <v>4</v>
          </cell>
          <cell r="B8">
            <v>41402</v>
          </cell>
          <cell r="C8" t="str">
            <v>( 2013 ОНЫ 4 ДYГЭЭР САР )</v>
          </cell>
          <cell r="D8" t="str">
            <v>МОНГОЛ УЛСЫН НЭГДСЭН ТӨСВИЙН 2013 ОНЫ ЭХНИЙ 4 САРЫН ГYЙЦЭТГЭЛ</v>
          </cell>
        </row>
        <row r="9">
          <cell r="A9">
            <v>5</v>
          </cell>
          <cell r="B9">
            <v>41433</v>
          </cell>
          <cell r="C9" t="str">
            <v>( 2013 ОНЫ 5 ДУГААР САР )</v>
          </cell>
          <cell r="D9" t="str">
            <v>МОНГОЛ УЛСЫН НЭГДСЭН ТӨСВИЙН 2013 ОНЫ ЭХНИЙ 5 САРЫН ГYЙЦЭТГЭЛ</v>
          </cell>
        </row>
        <row r="10">
          <cell r="A10">
            <v>6</v>
          </cell>
          <cell r="B10">
            <v>41463</v>
          </cell>
          <cell r="C10" t="str">
            <v>( 2013 ОНЫ ЭХНИЙ ХАГАС ЖИЛ )</v>
          </cell>
          <cell r="D10" t="str">
            <v>МОНГОЛ УЛСЫН НЭГДСЭН ТӨСВИЙН 2013 ОНЫ ЭХНИЙ ХАГАС ЖИЛИЙН ГYЙЦЭТГЭЛ</v>
          </cell>
        </row>
        <row r="11">
          <cell r="A11">
            <v>7</v>
          </cell>
          <cell r="B11">
            <v>41494</v>
          </cell>
          <cell r="C11" t="str">
            <v>( 2013 ОНЫ 7 ДУГААР САР )</v>
          </cell>
          <cell r="D11" t="str">
            <v>МОНГОЛ УЛСЫН НЭГДСЭН ТӨСВИЙН 2013 ОНЫ ЭХНИЙ 7 САРЫН ГYЙЦЭТГЭЛ</v>
          </cell>
        </row>
        <row r="12">
          <cell r="A12">
            <v>8</v>
          </cell>
          <cell r="B12">
            <v>41525</v>
          </cell>
          <cell r="C12" t="str">
            <v>( 2013 ОНЫ 8 ДУГААР САР )</v>
          </cell>
          <cell r="D12" t="str">
            <v>МОНГОЛ УЛСЫН НЭГДСЭН ТӨСВИЙН 2013 ОНЫ ЭХНИЙ 8 САРЫН ГYЙЦЭТГЭЛ</v>
          </cell>
        </row>
        <row r="13">
          <cell r="A13">
            <v>9</v>
          </cell>
          <cell r="B13">
            <v>41555</v>
          </cell>
          <cell r="C13" t="str">
            <v>( 2013 ОНЫ 3 ДУГААР УЛИРАЛ )</v>
          </cell>
          <cell r="D13" t="str">
            <v>МОНГОЛ УЛСЫН НЭГДСЭН ТӨСВИЙН 2013 ОНЫ 3 ДУГААР УЛИРЛЫН ГYЙЦЭТГЭЛ</v>
          </cell>
        </row>
        <row r="14">
          <cell r="A14">
            <v>10</v>
          </cell>
          <cell r="B14">
            <v>41586</v>
          </cell>
          <cell r="C14" t="str">
            <v>( 2013 ОНЫ 10 ДУГААР САР )</v>
          </cell>
          <cell r="D14" t="str">
            <v>МОНГОЛ УЛСЫН НЭГДСЭН ТӨСВИЙН 2013 ОНЫ ЭХНИЙ 10 САРЫН ГYЙЦЭТГЭЛ</v>
          </cell>
        </row>
        <row r="15">
          <cell r="A15">
            <v>11</v>
          </cell>
          <cell r="B15">
            <v>41616</v>
          </cell>
          <cell r="C15" t="str">
            <v>( 2013 ОНЫ 11 ДYГЭЭР САР )</v>
          </cell>
          <cell r="D15" t="str">
            <v>МОНГОЛ УЛСЫН НЭГДСЭН ТӨСВИЙН 2013 ОНЫ ЭХНИЙ 11 САРЫН ГYЙЦЭТГЭЛ</v>
          </cell>
        </row>
        <row r="16">
          <cell r="A16">
            <v>12</v>
          </cell>
          <cell r="B16">
            <v>41647</v>
          </cell>
          <cell r="C16" t="str">
            <v>( 2013 ОНЫ УРЬДЧИЛСАН ГYЙЦЭТГЭЛ )</v>
          </cell>
          <cell r="D16" t="str">
            <v>МОНГОЛ УЛСЫН НЭГДСЭН ТӨСВИЙН 2013 ОНЫ ТӨСВИЙН УРЬДЧИЛСАН ГҮЙЦЭТГЭЛ</v>
          </cell>
        </row>
      </sheetData>
      <sheetData sheetId="1"/>
      <sheetData sheetId="2">
        <row r="15">
          <cell r="Y15">
            <v>416398923.10000002</v>
          </cell>
          <cell r="Z15">
            <v>413973410.36250001</v>
          </cell>
        </row>
        <row r="103">
          <cell r="Y103">
            <v>401752698.33000004</v>
          </cell>
          <cell r="Z103">
            <v>309193125.04040003</v>
          </cell>
        </row>
      </sheetData>
      <sheetData sheetId="3">
        <row r="13">
          <cell r="G13">
            <v>1</v>
          </cell>
          <cell r="H13">
            <v>2</v>
          </cell>
          <cell r="I13">
            <v>3</v>
          </cell>
          <cell r="J13">
            <v>4</v>
          </cell>
          <cell r="K13">
            <v>5</v>
          </cell>
          <cell r="L13">
            <v>6</v>
          </cell>
          <cell r="M13">
            <v>7</v>
          </cell>
          <cell r="N13">
            <v>8</v>
          </cell>
          <cell r="O13">
            <v>9</v>
          </cell>
          <cell r="P13">
            <v>10</v>
          </cell>
          <cell r="Q13">
            <v>11</v>
          </cell>
          <cell r="R13">
            <v>12</v>
          </cell>
          <cell r="U13">
            <v>1</v>
          </cell>
          <cell r="V13">
            <v>2</v>
          </cell>
          <cell r="W13">
            <v>3</v>
          </cell>
          <cell r="X13">
            <v>4</v>
          </cell>
          <cell r="Y13">
            <v>5</v>
          </cell>
          <cell r="Z13">
            <v>6</v>
          </cell>
          <cell r="AA13">
            <v>7</v>
          </cell>
          <cell r="AB13">
            <v>8</v>
          </cell>
          <cell r="AC13">
            <v>9</v>
          </cell>
          <cell r="AD13">
            <v>10</v>
          </cell>
          <cell r="AE13">
            <v>11</v>
          </cell>
          <cell r="AF13">
            <v>12</v>
          </cell>
          <cell r="AG13" t="str">
            <v>Check</v>
          </cell>
          <cell r="AI13">
            <v>1</v>
          </cell>
          <cell r="AJ13">
            <v>2</v>
          </cell>
          <cell r="AK13">
            <v>3</v>
          </cell>
          <cell r="AL13">
            <v>4</v>
          </cell>
          <cell r="AM13">
            <v>5</v>
          </cell>
          <cell r="AN13">
            <v>6</v>
          </cell>
          <cell r="AO13">
            <v>7</v>
          </cell>
          <cell r="AP13">
            <v>8</v>
          </cell>
          <cell r="AQ13">
            <v>9</v>
          </cell>
          <cell r="AR13">
            <v>10</v>
          </cell>
          <cell r="AS13">
            <v>11</v>
          </cell>
          <cell r="AT13">
            <v>12</v>
          </cell>
          <cell r="AU13" t="str">
            <v>Check</v>
          </cell>
          <cell r="AW13">
            <v>1</v>
          </cell>
          <cell r="AX13">
            <v>2</v>
          </cell>
          <cell r="AY13">
            <v>3</v>
          </cell>
          <cell r="AZ13">
            <v>4</v>
          </cell>
          <cell r="BA13">
            <v>5</v>
          </cell>
          <cell r="BB13">
            <v>6</v>
          </cell>
          <cell r="BC13">
            <v>7</v>
          </cell>
          <cell r="BD13">
            <v>8</v>
          </cell>
          <cell r="BE13">
            <v>9</v>
          </cell>
          <cell r="BF13">
            <v>10</v>
          </cell>
          <cell r="BG13">
            <v>11</v>
          </cell>
          <cell r="BH13">
            <v>12</v>
          </cell>
          <cell r="BI13" t="str">
            <v>Check</v>
          </cell>
        </row>
        <row r="18">
          <cell r="G18">
            <v>938869.40399000002</v>
          </cell>
          <cell r="H18">
            <v>938869.40399000002</v>
          </cell>
          <cell r="I18">
            <v>2650880.2797900001</v>
          </cell>
        </row>
        <row r="19">
          <cell r="G19">
            <v>5114703.1160000004</v>
          </cell>
          <cell r="H19">
            <v>5114703.1160000004</v>
          </cell>
          <cell r="I19">
            <v>12063978.554920001</v>
          </cell>
        </row>
        <row r="24">
          <cell r="G24">
            <v>39411587.714170001</v>
          </cell>
          <cell r="H24">
            <v>118013884.0352</v>
          </cell>
          <cell r="I24">
            <v>155618288.42132002</v>
          </cell>
        </row>
        <row r="26">
          <cell r="U26">
            <v>24653827.927000001</v>
          </cell>
          <cell r="V26">
            <v>62063623.480999999</v>
          </cell>
          <cell r="W26">
            <v>93598294.719999999</v>
          </cell>
        </row>
        <row r="27">
          <cell r="U27">
            <v>1312476.9580000001</v>
          </cell>
          <cell r="V27">
            <v>1816015.7879999999</v>
          </cell>
          <cell r="W27">
            <v>3603154.9279999998</v>
          </cell>
        </row>
        <row r="28">
          <cell r="U28">
            <v>129837</v>
          </cell>
          <cell r="V28">
            <v>232100.6</v>
          </cell>
          <cell r="W28">
            <v>1683046.42</v>
          </cell>
        </row>
        <row r="29">
          <cell r="U29">
            <v>4.5999999999999996</v>
          </cell>
          <cell r="V29">
            <v>12.4</v>
          </cell>
          <cell r="W29">
            <v>22.6</v>
          </cell>
        </row>
        <row r="30">
          <cell r="U30">
            <v>22632.2</v>
          </cell>
          <cell r="V30">
            <v>31458.3</v>
          </cell>
          <cell r="W30">
            <v>48690.5</v>
          </cell>
        </row>
        <row r="33">
          <cell r="U33">
            <v>354163.08</v>
          </cell>
          <cell r="V33">
            <v>576256.48</v>
          </cell>
          <cell r="W33">
            <v>930179.98</v>
          </cell>
        </row>
        <row r="34">
          <cell r="U34">
            <v>1171081.121</v>
          </cell>
          <cell r="V34">
            <v>2845294.6090000002</v>
          </cell>
          <cell r="W34">
            <v>4754035.9380000001</v>
          </cell>
        </row>
        <row r="35">
          <cell r="U35">
            <v>8977.7999999999993</v>
          </cell>
          <cell r="V35">
            <v>-133429.29999999999</v>
          </cell>
          <cell r="W35">
            <v>-6569458.5</v>
          </cell>
        </row>
        <row r="37">
          <cell r="AW37">
            <v>61497053.449999996</v>
          </cell>
          <cell r="AX37">
            <v>128616567.93000002</v>
          </cell>
          <cell r="AY37">
            <v>208835577.30000001</v>
          </cell>
        </row>
        <row r="38">
          <cell r="U38">
            <v>989053.05099999998</v>
          </cell>
          <cell r="V38">
            <v>3212364.287</v>
          </cell>
          <cell r="W38">
            <v>7209150.8490000004</v>
          </cell>
        </row>
        <row r="41">
          <cell r="G41">
            <v>42007117.634739995</v>
          </cell>
          <cell r="H41">
            <v>84469586.960369989</v>
          </cell>
          <cell r="I41">
            <v>144320999.19735</v>
          </cell>
        </row>
        <row r="42">
          <cell r="G42">
            <v>57383633.575839996</v>
          </cell>
          <cell r="H42">
            <v>114082526.61005001</v>
          </cell>
          <cell r="I42">
            <v>162914154.22537997</v>
          </cell>
        </row>
        <row r="43">
          <cell r="G43">
            <v>-9361727.78541</v>
          </cell>
          <cell r="H43">
            <v>-15912273.26757</v>
          </cell>
          <cell r="I43">
            <v>-14676832.117489999</v>
          </cell>
        </row>
        <row r="44"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5">
          <cell r="G45">
            <v>9248651.7163200006</v>
          </cell>
          <cell r="H45">
            <v>20706408.611220002</v>
          </cell>
          <cell r="I45">
            <v>30481632.61552</v>
          </cell>
          <cell r="AG45">
            <v>0</v>
          </cell>
          <cell r="BI45">
            <v>0</v>
          </cell>
        </row>
        <row r="46">
          <cell r="G46">
            <v>1761000</v>
          </cell>
          <cell r="H46">
            <v>4442000</v>
          </cell>
          <cell r="I46">
            <v>6532000</v>
          </cell>
        </row>
        <row r="47">
          <cell r="G47">
            <v>4147164.97</v>
          </cell>
          <cell r="H47">
            <v>6567208.5999999996</v>
          </cell>
          <cell r="I47">
            <v>8433191.2100000009</v>
          </cell>
        </row>
        <row r="48">
          <cell r="G48">
            <v>5375006.0899999999</v>
          </cell>
          <cell r="H48">
            <v>10009603.02</v>
          </cell>
          <cell r="I48">
            <v>15280439.57</v>
          </cell>
        </row>
        <row r="49">
          <cell r="G49">
            <v>512303.21</v>
          </cell>
          <cell r="H49">
            <v>977781.59</v>
          </cell>
          <cell r="I49">
            <v>1388507.41</v>
          </cell>
        </row>
        <row r="50">
          <cell r="G50">
            <v>6148094.4400000004</v>
          </cell>
          <cell r="H50">
            <v>11386543.09</v>
          </cell>
          <cell r="I50">
            <v>19092794.449999999</v>
          </cell>
        </row>
        <row r="51">
          <cell r="G51">
            <v>1357309.6192000001</v>
          </cell>
          <cell r="H51">
            <v>3160864.4904</v>
          </cell>
          <cell r="I51">
            <v>4415981.85054</v>
          </cell>
        </row>
        <row r="53">
          <cell r="G53">
            <v>1239470.82</v>
          </cell>
          <cell r="H53">
            <v>1793352.02</v>
          </cell>
          <cell r="I53">
            <v>2112895.7799999998</v>
          </cell>
        </row>
        <row r="54">
          <cell r="U54">
            <v>339874.5</v>
          </cell>
          <cell r="V54">
            <v>630473.76</v>
          </cell>
          <cell r="W54">
            <v>2021913.87</v>
          </cell>
        </row>
        <row r="56">
          <cell r="G56">
            <v>21564096.809999999</v>
          </cell>
          <cell r="H56">
            <v>37116682.700000003</v>
          </cell>
          <cell r="I56">
            <v>59912477.600000001</v>
          </cell>
        </row>
        <row r="57">
          <cell r="G57">
            <v>1963.15</v>
          </cell>
          <cell r="H57">
            <v>5965.6</v>
          </cell>
          <cell r="I57">
            <v>8825.7999999999993</v>
          </cell>
        </row>
        <row r="59">
          <cell r="G59">
            <v>282468.83474000002</v>
          </cell>
          <cell r="H59">
            <v>287115.94793999998</v>
          </cell>
          <cell r="I59">
            <v>1894985.6250199999</v>
          </cell>
          <cell r="U59">
            <v>2206075.7149999999</v>
          </cell>
          <cell r="V59">
            <v>2874239.3250000002</v>
          </cell>
          <cell r="W59">
            <v>4335073.4354999997</v>
          </cell>
        </row>
        <row r="60">
          <cell r="G60">
            <v>3919181.9426599997</v>
          </cell>
          <cell r="H60">
            <v>5601624.9234699998</v>
          </cell>
          <cell r="I60">
            <v>8345785.8609199999</v>
          </cell>
        </row>
        <row r="61">
          <cell r="G61">
            <v>5513324.9008200001</v>
          </cell>
          <cell r="H61">
            <v>6865008.3786124997</v>
          </cell>
          <cell r="I61">
            <v>15575883.266723499</v>
          </cell>
          <cell r="AI61">
            <v>6037726.9703199994</v>
          </cell>
          <cell r="AJ61">
            <v>12864424.768580001</v>
          </cell>
          <cell r="AK61">
            <v>30025051.214650001</v>
          </cell>
        </row>
        <row r="62">
          <cell r="G62">
            <v>3605359.6028499985</v>
          </cell>
          <cell r="H62">
            <v>3779872.2961300011</v>
          </cell>
          <cell r="I62">
            <v>11274395.930823999</v>
          </cell>
          <cell r="AI62">
            <v>8005319.0839900002</v>
          </cell>
          <cell r="AJ62">
            <v>8412505.7399899997</v>
          </cell>
          <cell r="AK62">
            <v>17527865.454240002</v>
          </cell>
        </row>
        <row r="63">
          <cell r="G63">
            <v>378160.29719999997</v>
          </cell>
          <cell r="H63">
            <v>378160.29719999997</v>
          </cell>
          <cell r="I63">
            <v>378160.29719999997</v>
          </cell>
        </row>
        <row r="66">
          <cell r="V66">
            <v>162.9</v>
          </cell>
          <cell r="W66">
            <v>355800</v>
          </cell>
        </row>
        <row r="67">
          <cell r="U67">
            <v>77236.800000000003</v>
          </cell>
          <cell r="V67">
            <v>89219.1</v>
          </cell>
          <cell r="W67">
            <v>126484.5</v>
          </cell>
        </row>
        <row r="68">
          <cell r="U68">
            <v>236803.9</v>
          </cell>
          <cell r="V68">
            <v>357136.85</v>
          </cell>
          <cell r="W68">
            <v>1523666.942</v>
          </cell>
        </row>
        <row r="70">
          <cell r="U70">
            <v>389458.5</v>
          </cell>
          <cell r="V70">
            <v>1032.0999999999999</v>
          </cell>
          <cell r="W70">
            <v>1441.5</v>
          </cell>
        </row>
        <row r="71">
          <cell r="U71">
            <v>124786</v>
          </cell>
          <cell r="V71">
            <v>3115637.8</v>
          </cell>
          <cell r="W71">
            <v>4385758.8</v>
          </cell>
        </row>
        <row r="72">
          <cell r="U72">
            <v>1231</v>
          </cell>
          <cell r="V72">
            <v>204409.3</v>
          </cell>
          <cell r="W72">
            <v>417675.4</v>
          </cell>
        </row>
        <row r="73">
          <cell r="U73">
            <v>903.3</v>
          </cell>
          <cell r="V73">
            <v>4220.3999999999996</v>
          </cell>
          <cell r="W73">
            <v>13810.4</v>
          </cell>
        </row>
        <row r="74">
          <cell r="G74">
            <v>236174.27762000001</v>
          </cell>
          <cell r="H74">
            <v>616507.03761999996</v>
          </cell>
          <cell r="I74">
            <v>1089914.5806199999</v>
          </cell>
        </row>
        <row r="75">
          <cell r="G75">
            <v>2576205.2971000001</v>
          </cell>
          <cell r="H75">
            <v>3849836.46636</v>
          </cell>
          <cell r="I75">
            <v>6254103.003969999</v>
          </cell>
          <cell r="U75">
            <v>185208.64799999999</v>
          </cell>
          <cell r="V75">
            <v>424881.348</v>
          </cell>
          <cell r="W75">
            <v>342678.92</v>
          </cell>
        </row>
        <row r="77">
          <cell r="H77">
            <v>15000</v>
          </cell>
          <cell r="I77">
            <v>15000</v>
          </cell>
          <cell r="U77">
            <v>315</v>
          </cell>
          <cell r="V77">
            <v>535</v>
          </cell>
          <cell r="W77">
            <v>3760812.6</v>
          </cell>
        </row>
        <row r="78">
          <cell r="G78">
            <v>2918063.4431799999</v>
          </cell>
          <cell r="H78">
            <v>7128972.2024900001</v>
          </cell>
          <cell r="I78">
            <v>11897248.003969999</v>
          </cell>
          <cell r="U78">
            <v>2206725.9879999999</v>
          </cell>
          <cell r="V78">
            <v>3133398.159</v>
          </cell>
          <cell r="W78">
            <v>5178054.1210000003</v>
          </cell>
          <cell r="AI78">
            <v>9415.4573</v>
          </cell>
          <cell r="AJ78">
            <v>9415.4573</v>
          </cell>
          <cell r="AK78">
            <v>26030.211660000001</v>
          </cell>
        </row>
        <row r="79">
          <cell r="U79">
            <v>55977.3</v>
          </cell>
          <cell r="V79">
            <v>77880.600000000006</v>
          </cell>
          <cell r="W79">
            <v>203924.5</v>
          </cell>
        </row>
        <row r="80">
          <cell r="G80">
            <v>10718631</v>
          </cell>
          <cell r="H80">
            <v>20488391</v>
          </cell>
          <cell r="I80">
            <v>31771351</v>
          </cell>
        </row>
        <row r="81">
          <cell r="G81">
            <v>3507694.7</v>
          </cell>
          <cell r="H81">
            <v>3507694.7</v>
          </cell>
          <cell r="I81">
            <v>11307694.699999999</v>
          </cell>
        </row>
        <row r="82">
          <cell r="G82">
            <v>21067009.650140002</v>
          </cell>
          <cell r="H82">
            <v>31001666.415690001</v>
          </cell>
          <cell r="I82">
            <v>46285439.903650001</v>
          </cell>
          <cell r="U82">
            <v>283455.7</v>
          </cell>
          <cell r="V82">
            <v>2074446.4</v>
          </cell>
          <cell r="W82">
            <v>1400094.8</v>
          </cell>
        </row>
        <row r="85">
          <cell r="U85">
            <v>70304.399999999994</v>
          </cell>
          <cell r="V85">
            <v>98301.4</v>
          </cell>
          <cell r="W85">
            <v>141639</v>
          </cell>
        </row>
        <row r="86">
          <cell r="G86">
            <v>1730859.38549</v>
          </cell>
          <cell r="H86">
            <v>3142094.95786</v>
          </cell>
          <cell r="I86">
            <v>6593079.2937400006</v>
          </cell>
          <cell r="U86">
            <v>552285.61499999999</v>
          </cell>
          <cell r="V86">
            <v>948042.54</v>
          </cell>
          <cell r="W86">
            <v>1596615.24</v>
          </cell>
        </row>
        <row r="88">
          <cell r="U88">
            <v>562832.30000000005</v>
          </cell>
          <cell r="V88">
            <v>995700.2</v>
          </cell>
          <cell r="W88">
            <v>109190.1</v>
          </cell>
        </row>
        <row r="91">
          <cell r="G91">
            <v>6037886.6030000001</v>
          </cell>
          <cell r="H91">
            <v>12738726.882999999</v>
          </cell>
          <cell r="I91">
            <v>21034361.579</v>
          </cell>
        </row>
        <row r="92">
          <cell r="U92">
            <v>16138900</v>
          </cell>
          <cell r="V92">
            <v>32637300</v>
          </cell>
          <cell r="W92">
            <v>44543000</v>
          </cell>
          <cell r="AW92">
            <v>51457145.100000001</v>
          </cell>
          <cell r="AX92">
            <v>51457145.100000001</v>
          </cell>
          <cell r="AY92">
            <v>103080705.8</v>
          </cell>
        </row>
        <row r="93">
          <cell r="U93">
            <v>78364473.099999994</v>
          </cell>
          <cell r="V93">
            <v>150437782.19999999</v>
          </cell>
          <cell r="W93">
            <v>215367115.30000001</v>
          </cell>
        </row>
        <row r="94">
          <cell r="V94">
            <v>12021560.16</v>
          </cell>
          <cell r="W94">
            <v>22891543.499000002</v>
          </cell>
        </row>
        <row r="95">
          <cell r="I95">
            <v>3400000</v>
          </cell>
        </row>
        <row r="106">
          <cell r="G106">
            <v>56030531.765100002</v>
          </cell>
          <cell r="H106">
            <v>115154709.8169</v>
          </cell>
          <cell r="I106">
            <v>174484839.11770001</v>
          </cell>
          <cell r="U106">
            <v>44358166.681999996</v>
          </cell>
          <cell r="V106">
            <v>94400163.688999996</v>
          </cell>
          <cell r="W106">
            <v>148911413.22</v>
          </cell>
          <cell r="AW106">
            <v>839812.05</v>
          </cell>
          <cell r="AX106">
            <v>1860933.79</v>
          </cell>
          <cell r="AY106">
            <v>2829316.9400000004</v>
          </cell>
        </row>
        <row r="107">
          <cell r="G107">
            <v>3814205.0397999999</v>
          </cell>
          <cell r="H107">
            <v>8773811.0519999992</v>
          </cell>
          <cell r="I107">
            <v>13507402.7574</v>
          </cell>
          <cell r="U107">
            <v>4181733.4739999999</v>
          </cell>
          <cell r="V107">
            <v>9968469.4189999998</v>
          </cell>
          <cell r="W107">
            <v>15916732.5405</v>
          </cell>
          <cell r="AW107">
            <v>84306.09</v>
          </cell>
          <cell r="AX107">
            <v>181119.82</v>
          </cell>
          <cell r="AY107">
            <v>290187.42</v>
          </cell>
        </row>
        <row r="109">
          <cell r="G109">
            <v>1153164.057</v>
          </cell>
          <cell r="H109">
            <v>2484439.4989999998</v>
          </cell>
          <cell r="I109">
            <v>3817730.7434</v>
          </cell>
          <cell r="U109">
            <v>747337.57200000004</v>
          </cell>
          <cell r="V109">
            <v>1686421.571</v>
          </cell>
          <cell r="W109">
            <v>2493747.1140000001</v>
          </cell>
          <cell r="AW109">
            <v>5009.74</v>
          </cell>
          <cell r="AX109">
            <v>16163.06</v>
          </cell>
          <cell r="AY109">
            <v>31344.880000000001</v>
          </cell>
        </row>
        <row r="110">
          <cell r="G110">
            <v>3313271.3928999999</v>
          </cell>
          <cell r="H110">
            <v>7253711.8859999999</v>
          </cell>
          <cell r="I110">
            <v>11360932.056299999</v>
          </cell>
          <cell r="U110">
            <v>6129439.5580000002</v>
          </cell>
          <cell r="V110">
            <v>15018852.957</v>
          </cell>
          <cell r="W110">
            <v>23092646.688999999</v>
          </cell>
          <cell r="AW110">
            <v>37387.879999999997</v>
          </cell>
          <cell r="AX110">
            <v>78973.570000000007</v>
          </cell>
          <cell r="AY110">
            <v>130584.95</v>
          </cell>
        </row>
        <row r="111">
          <cell r="G111">
            <v>1333915.804</v>
          </cell>
          <cell r="H111">
            <v>3059560.662</v>
          </cell>
          <cell r="I111">
            <v>5550979.7050000001</v>
          </cell>
          <cell r="U111">
            <v>675509.81099999999</v>
          </cell>
          <cell r="V111">
            <v>2012990.9469999999</v>
          </cell>
          <cell r="W111">
            <v>2918278.983</v>
          </cell>
          <cell r="AW111">
            <v>15324.9</v>
          </cell>
          <cell r="AX111">
            <v>24375.64</v>
          </cell>
          <cell r="AY111">
            <v>42772.759999999995</v>
          </cell>
        </row>
        <row r="112">
          <cell r="G112">
            <v>334926.32829999999</v>
          </cell>
          <cell r="H112">
            <v>802313.16509999998</v>
          </cell>
          <cell r="I112">
            <v>1283018.4872999999</v>
          </cell>
          <cell r="U112">
            <v>114822.553</v>
          </cell>
          <cell r="V112">
            <v>338783.04840000003</v>
          </cell>
          <cell r="W112">
            <v>592832.1899</v>
          </cell>
          <cell r="AW112">
            <v>7917.68</v>
          </cell>
          <cell r="AX112">
            <v>18462.96</v>
          </cell>
          <cell r="AY112">
            <v>34819.14</v>
          </cell>
        </row>
        <row r="113">
          <cell r="G113">
            <v>520181.04599999997</v>
          </cell>
          <cell r="H113">
            <v>1092248.5467000001</v>
          </cell>
          <cell r="I113">
            <v>1684242.2472000001</v>
          </cell>
          <cell r="U113">
            <v>471698.86300000001</v>
          </cell>
          <cell r="V113">
            <v>1126543.875</v>
          </cell>
          <cell r="W113">
            <v>1745079.5360000001</v>
          </cell>
          <cell r="AW113">
            <v>4453.08</v>
          </cell>
          <cell r="AX113">
            <v>6885.68</v>
          </cell>
          <cell r="AY113">
            <v>12924.01</v>
          </cell>
        </row>
        <row r="115">
          <cell r="G115">
            <v>233141.90210000001</v>
          </cell>
          <cell r="H115">
            <v>859127.84250000003</v>
          </cell>
          <cell r="I115">
            <v>1580639.5932</v>
          </cell>
          <cell r="U115">
            <v>178497.92000000001</v>
          </cell>
          <cell r="V115">
            <v>624558.70700000005</v>
          </cell>
          <cell r="W115">
            <v>1221347.5149999999</v>
          </cell>
          <cell r="AW115">
            <v>5769.76</v>
          </cell>
          <cell r="AX115">
            <v>11274.869999999999</v>
          </cell>
          <cell r="AY115">
            <v>27577.27</v>
          </cell>
        </row>
        <row r="116">
          <cell r="G116">
            <v>43282.36</v>
          </cell>
          <cell r="H116">
            <v>1021397.7776</v>
          </cell>
          <cell r="I116">
            <v>1441265.6984000001</v>
          </cell>
          <cell r="U116">
            <v>65048.76</v>
          </cell>
          <cell r="V116">
            <v>190944.59</v>
          </cell>
          <cell r="W116">
            <v>391427.87199999997</v>
          </cell>
          <cell r="AX116">
            <v>4875</v>
          </cell>
          <cell r="AY116">
            <v>14244</v>
          </cell>
        </row>
        <row r="117">
          <cell r="G117">
            <v>1729335.385</v>
          </cell>
          <cell r="H117">
            <v>3710405.946</v>
          </cell>
          <cell r="I117">
            <v>6229662.6283</v>
          </cell>
          <cell r="U117">
            <v>2711088.267</v>
          </cell>
          <cell r="V117">
            <v>6701365.6909999996</v>
          </cell>
          <cell r="W117">
            <v>11650045.57</v>
          </cell>
          <cell r="AY117">
            <v>0</v>
          </cell>
        </row>
        <row r="118">
          <cell r="G118">
            <v>2704040.5874000001</v>
          </cell>
          <cell r="H118">
            <v>8096279.1915999996</v>
          </cell>
          <cell r="I118">
            <v>13284873.916999999</v>
          </cell>
          <cell r="U118">
            <v>134886.88</v>
          </cell>
          <cell r="V118">
            <v>420219.98</v>
          </cell>
          <cell r="W118">
            <v>756539</v>
          </cell>
          <cell r="AY118">
            <v>0</v>
          </cell>
        </row>
        <row r="119">
          <cell r="G119">
            <v>167093.21599999999</v>
          </cell>
          <cell r="H119">
            <v>460254.31089999998</v>
          </cell>
          <cell r="I119">
            <v>991405.11849999998</v>
          </cell>
          <cell r="U119">
            <v>174151.69200000001</v>
          </cell>
          <cell r="V119">
            <v>525877.32200000004</v>
          </cell>
          <cell r="W119">
            <v>982911.17599999998</v>
          </cell>
          <cell r="AW119">
            <v>501.4</v>
          </cell>
          <cell r="AX119">
            <v>846.8</v>
          </cell>
          <cell r="AY119">
            <v>4587.24</v>
          </cell>
        </row>
        <row r="120">
          <cell r="G120">
            <v>675155.69299999997</v>
          </cell>
          <cell r="H120">
            <v>1545465.4911</v>
          </cell>
          <cell r="I120">
            <v>2243299.4293</v>
          </cell>
          <cell r="U120">
            <v>6815</v>
          </cell>
          <cell r="V120">
            <v>34568.1</v>
          </cell>
          <cell r="W120">
            <v>88827.1</v>
          </cell>
        </row>
        <row r="122">
          <cell r="G122">
            <v>8634793.3114999998</v>
          </cell>
          <cell r="H122">
            <v>21377769.344700001</v>
          </cell>
          <cell r="I122">
            <v>41296381.326799989</v>
          </cell>
          <cell r="U122">
            <v>6392872.5700000003</v>
          </cell>
          <cell r="V122">
            <v>15744675.507000001</v>
          </cell>
          <cell r="W122">
            <v>27192220.377999999</v>
          </cell>
          <cell r="AW122">
            <v>67919.06</v>
          </cell>
          <cell r="AX122">
            <v>192474.22</v>
          </cell>
          <cell r="AY122">
            <v>318513.72000000003</v>
          </cell>
        </row>
        <row r="123"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G124">
            <v>3290392.8659999999</v>
          </cell>
          <cell r="H124">
            <v>5404072.4950000001</v>
          </cell>
          <cell r="I124">
            <v>7237490.6299999999</v>
          </cell>
        </row>
        <row r="126">
          <cell r="G126">
            <v>3912866.6660000002</v>
          </cell>
          <cell r="H126">
            <v>4454983.1940000001</v>
          </cell>
          <cell r="I126">
            <v>13217896.24</v>
          </cell>
        </row>
        <row r="129">
          <cell r="G129">
            <v>0</v>
          </cell>
          <cell r="H129">
            <v>2466499.2000000002</v>
          </cell>
          <cell r="I129">
            <v>6832060.7699999996</v>
          </cell>
          <cell r="U129">
            <v>60000</v>
          </cell>
          <cell r="V129">
            <v>150000</v>
          </cell>
          <cell r="W129">
            <v>210000</v>
          </cell>
        </row>
        <row r="130">
          <cell r="G130">
            <v>4500000.2</v>
          </cell>
          <cell r="H130">
            <v>9691694</v>
          </cell>
          <cell r="I130">
            <v>14878040</v>
          </cell>
          <cell r="U130">
            <v>2500</v>
          </cell>
          <cell r="V130">
            <v>12481.5</v>
          </cell>
          <cell r="W130">
            <v>18105.599999999999</v>
          </cell>
        </row>
        <row r="131">
          <cell r="G131">
            <v>51457145.200000003</v>
          </cell>
          <cell r="H131">
            <v>51468531.663999997</v>
          </cell>
          <cell r="I131">
            <v>124650205.8</v>
          </cell>
          <cell r="U131">
            <v>17762.7</v>
          </cell>
          <cell r="V131">
            <v>211826.4</v>
          </cell>
          <cell r="W131">
            <v>304507</v>
          </cell>
          <cell r="AW131">
            <v>6037886.6030000001</v>
          </cell>
          <cell r="AX131">
            <v>12738726.882999999</v>
          </cell>
          <cell r="AY131">
            <v>21034361.579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</row>
        <row r="132">
          <cell r="H132">
            <v>12769750.4</v>
          </cell>
          <cell r="I132">
            <v>12769750.4</v>
          </cell>
        </row>
        <row r="134">
          <cell r="AW134">
            <v>176910.23</v>
          </cell>
          <cell r="AX134">
            <v>658488.28</v>
          </cell>
          <cell r="AY134">
            <v>1552936.31</v>
          </cell>
        </row>
        <row r="135">
          <cell r="G135">
            <v>16138900</v>
          </cell>
          <cell r="H135">
            <v>32637300</v>
          </cell>
          <cell r="I135">
            <v>44543000</v>
          </cell>
          <cell r="P135">
            <v>0</v>
          </cell>
        </row>
        <row r="137">
          <cell r="G137">
            <v>78364473.099999994</v>
          </cell>
          <cell r="H137">
            <v>150437782.19999999</v>
          </cell>
          <cell r="I137">
            <v>215367115.29999998</v>
          </cell>
        </row>
        <row r="138">
          <cell r="H138">
            <v>12021560.200000003</v>
          </cell>
          <cell r="I138">
            <v>22891543.508684993</v>
          </cell>
        </row>
        <row r="139">
          <cell r="G139">
            <v>0</v>
          </cell>
          <cell r="H139">
            <v>0</v>
          </cell>
          <cell r="I139">
            <v>0</v>
          </cell>
          <cell r="W139">
            <v>3400000</v>
          </cell>
          <cell r="Z139">
            <v>0</v>
          </cell>
          <cell r="AI139">
            <v>1012625</v>
          </cell>
          <cell r="AJ139">
            <v>1012625</v>
          </cell>
          <cell r="AK139">
            <v>3037875</v>
          </cell>
          <cell r="AW139">
            <v>1402358.6069999998</v>
          </cell>
          <cell r="AX139">
            <v>2970973.057</v>
          </cell>
          <cell r="AY139">
            <v>4707691.7609999999</v>
          </cell>
        </row>
        <row r="141">
          <cell r="G141">
            <v>80</v>
          </cell>
          <cell r="H141">
            <v>115762.308</v>
          </cell>
          <cell r="I141">
            <v>3823</v>
          </cell>
          <cell r="AW141">
            <v>76444167.609999985</v>
          </cell>
          <cell r="AX141">
            <v>150866701.58999997</v>
          </cell>
          <cell r="AY141">
            <v>238767264.44000003</v>
          </cell>
        </row>
        <row r="143">
          <cell r="G143">
            <v>183674.5</v>
          </cell>
          <cell r="H143">
            <v>22491538.100000001</v>
          </cell>
          <cell r="I143">
            <v>26811183.600000001</v>
          </cell>
          <cell r="U143">
            <v>12129306.74</v>
          </cell>
          <cell r="V143">
            <v>26903187.800000001</v>
          </cell>
          <cell r="W143">
            <v>43480587.590000004</v>
          </cell>
        </row>
        <row r="144">
          <cell r="G144">
            <v>0</v>
          </cell>
          <cell r="H144">
            <v>0</v>
          </cell>
          <cell r="U144">
            <v>3020</v>
          </cell>
          <cell r="V144">
            <v>7369.4</v>
          </cell>
          <cell r="W144">
            <v>11688.5</v>
          </cell>
        </row>
        <row r="145">
          <cell r="G145">
            <v>8060</v>
          </cell>
          <cell r="H145">
            <v>14560</v>
          </cell>
          <cell r="I145">
            <v>16620</v>
          </cell>
        </row>
        <row r="146">
          <cell r="G146">
            <v>1960746.6309999998</v>
          </cell>
          <cell r="H146">
            <v>5902282.4735000003</v>
          </cell>
          <cell r="I146">
            <v>11467246.4245</v>
          </cell>
          <cell r="U146">
            <v>2857072.0700000003</v>
          </cell>
          <cell r="V146">
            <v>7547034.5810000002</v>
          </cell>
          <cell r="W146">
            <v>10235179.659</v>
          </cell>
          <cell r="AI146">
            <v>16967600</v>
          </cell>
          <cell r="AJ146">
            <v>33967600</v>
          </cell>
          <cell r="AK146">
            <v>52685540</v>
          </cell>
          <cell r="AW146">
            <v>42663.07</v>
          </cell>
          <cell r="AX146">
            <v>141590.89000000001</v>
          </cell>
          <cell r="AY146">
            <v>202725.26</v>
          </cell>
        </row>
        <row r="147">
          <cell r="G147">
            <v>1524768.7019999998</v>
          </cell>
          <cell r="H147">
            <v>3113349.7035000036</v>
          </cell>
          <cell r="I147">
            <v>24043370.412815042</v>
          </cell>
          <cell r="U147">
            <v>576360.06200000003</v>
          </cell>
          <cell r="V147">
            <v>2010851.713</v>
          </cell>
          <cell r="W147">
            <v>4875471.8080000002</v>
          </cell>
          <cell r="AI147">
            <v>31</v>
          </cell>
          <cell r="AJ147">
            <v>32</v>
          </cell>
          <cell r="AK147">
            <v>66</v>
          </cell>
        </row>
        <row r="148">
          <cell r="G148">
            <v>3609.6628000000001</v>
          </cell>
          <cell r="H148">
            <v>85363.557499999995</v>
          </cell>
          <cell r="I148">
            <v>269224.50949999999</v>
          </cell>
        </row>
        <row r="149">
          <cell r="AW149">
            <v>12485.59</v>
          </cell>
          <cell r="AX149">
            <v>19181.940000000002</v>
          </cell>
          <cell r="AY149">
            <v>28694.41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</row>
        <row r="150">
          <cell r="AW150">
            <v>12485.59</v>
          </cell>
          <cell r="AX150">
            <v>19181.940000000002</v>
          </cell>
          <cell r="AY150">
            <v>28694.41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</row>
        <row r="151">
          <cell r="G151">
            <v>29250.1</v>
          </cell>
          <cell r="H151">
            <v>19097255.403999999</v>
          </cell>
          <cell r="I151">
            <v>27224987.519000001</v>
          </cell>
          <cell r="U151">
            <v>832166.7</v>
          </cell>
          <cell r="V151">
            <v>2311562.2999999998</v>
          </cell>
          <cell r="W151">
            <v>8700636</v>
          </cell>
          <cell r="AW151">
            <v>12485.59</v>
          </cell>
          <cell r="AX151">
            <v>19181.940000000002</v>
          </cell>
          <cell r="AY151">
            <v>28694.41</v>
          </cell>
        </row>
        <row r="152">
          <cell r="H152">
            <v>9722.6</v>
          </cell>
          <cell r="I152">
            <v>36211.300000000003</v>
          </cell>
        </row>
        <row r="154">
          <cell r="H154">
            <v>1034887.31</v>
          </cell>
          <cell r="I154">
            <v>1034887.312</v>
          </cell>
        </row>
        <row r="156">
          <cell r="H156">
            <v>0</v>
          </cell>
          <cell r="I156">
            <v>38000</v>
          </cell>
          <cell r="U156">
            <v>100</v>
          </cell>
        </row>
        <row r="157">
          <cell r="G157">
            <v>1587.38</v>
          </cell>
          <cell r="H157">
            <v>45213.66</v>
          </cell>
          <cell r="I157">
            <v>152516.99</v>
          </cell>
          <cell r="U157">
            <v>296.89999999999998</v>
          </cell>
          <cell r="W157">
            <v>2900</v>
          </cell>
        </row>
        <row r="158"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</row>
        <row r="159">
          <cell r="G159">
            <v>1107016.25</v>
          </cell>
          <cell r="H159">
            <v>0</v>
          </cell>
          <cell r="I159">
            <v>0</v>
          </cell>
        </row>
        <row r="161">
          <cell r="G161">
            <v>-871995.451</v>
          </cell>
          <cell r="H161">
            <v>-7106971.7390000001</v>
          </cell>
          <cell r="I161">
            <v>-4401028.6063000001</v>
          </cell>
        </row>
        <row r="164">
          <cell r="G164">
            <v>-989078.20475995541</v>
          </cell>
          <cell r="H164">
            <v>5625825.696557343</v>
          </cell>
          <cell r="I164">
            <v>54888058.877742529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U164">
            <v>-47618242.729000002</v>
          </cell>
          <cell r="V164">
            <v>-92821307.089599967</v>
          </cell>
          <cell r="W164">
            <v>-104780285.32209998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I164">
            <v>3927794.4883900005</v>
          </cell>
          <cell r="AJ164">
            <v>13693911.03413</v>
          </cell>
          <cell r="AK164">
            <v>8144534.1194500029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W164">
            <v>-27769325.200000018</v>
          </cell>
          <cell r="AX164">
            <v>-10281664.980000079</v>
          </cell>
          <cell r="AY164">
            <v>-41885737.00999999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</row>
        <row r="165">
          <cell r="G165">
            <v>-92151934.039309949</v>
          </cell>
          <cell r="H165">
            <v>-141591523.98071265</v>
          </cell>
          <cell r="I165">
            <v>-137889982.36269748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U165">
            <v>-47618242.729000002</v>
          </cell>
          <cell r="V165">
            <v>-92821307.089599967</v>
          </cell>
          <cell r="W165">
            <v>-104780285.32209998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I165">
            <v>3927794.4883900005</v>
          </cell>
          <cell r="AJ165">
            <v>13693911.03413</v>
          </cell>
          <cell r="AK165">
            <v>8144534.1194500029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W165">
            <v>-27769325.200000018</v>
          </cell>
          <cell r="AX165">
            <v>-10281664.980000079</v>
          </cell>
          <cell r="AY165">
            <v>-41885737.00999999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</row>
        <row r="171">
          <cell r="G171">
            <v>93000000</v>
          </cell>
          <cell r="H171">
            <v>158000000</v>
          </cell>
          <cell r="I171">
            <v>208941174.84400001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</row>
        <row r="179">
          <cell r="G179">
            <v>93000000</v>
          </cell>
          <cell r="H179">
            <v>158000000</v>
          </cell>
          <cell r="I179">
            <v>208941174.84400001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</row>
        <row r="180">
          <cell r="G180">
            <v>93000000</v>
          </cell>
          <cell r="H180">
            <v>158000000</v>
          </cell>
          <cell r="I180">
            <v>208941174.84400001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</row>
        <row r="181">
          <cell r="G181">
            <v>120000000</v>
          </cell>
          <cell r="H181">
            <v>185000000</v>
          </cell>
          <cell r="I181">
            <v>455000000</v>
          </cell>
        </row>
        <row r="182">
          <cell r="G182">
            <v>-27000000</v>
          </cell>
          <cell r="H182">
            <v>-27000000</v>
          </cell>
          <cell r="I182">
            <v>-246058825.15599999</v>
          </cell>
        </row>
        <row r="183">
          <cell r="G183">
            <v>-1837144.16545</v>
          </cell>
          <cell r="H183">
            <v>-10782650.322729999</v>
          </cell>
          <cell r="I183">
            <v>-16163133.603559999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</row>
        <row r="184">
          <cell r="G184">
            <v>0</v>
          </cell>
          <cell r="H184">
            <v>0</v>
          </cell>
          <cell r="I184">
            <v>-1720323.44655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</row>
        <row r="185">
          <cell r="G185">
            <v>0</v>
          </cell>
          <cell r="H185">
            <v>0</v>
          </cell>
          <cell r="I185">
            <v>-1720323.44655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</row>
        <row r="187">
          <cell r="I187">
            <v>-1720323.44655</v>
          </cell>
        </row>
        <row r="189">
          <cell r="G189">
            <v>-1837144.16545</v>
          </cell>
          <cell r="H189">
            <v>-10782650.322729999</v>
          </cell>
          <cell r="I189">
            <v>-14442810.157009998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</row>
        <row r="190">
          <cell r="G190">
            <v>-1837144.16545</v>
          </cell>
          <cell r="H190">
            <v>-10782650.322729999</v>
          </cell>
          <cell r="I190">
            <v>-14442810.157009998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</row>
        <row r="191">
          <cell r="G191">
            <v>1400779.91</v>
          </cell>
          <cell r="H191">
            <v>1595934.5</v>
          </cell>
          <cell r="I191">
            <v>2501457.1896000002</v>
          </cell>
          <cell r="AG191">
            <v>0</v>
          </cell>
          <cell r="AU191">
            <v>0</v>
          </cell>
          <cell r="BI191">
            <v>0</v>
          </cell>
        </row>
        <row r="192">
          <cell r="G192">
            <v>-3237924.0754499999</v>
          </cell>
          <cell r="H192">
            <v>-12378584.822729999</v>
          </cell>
          <cell r="I192">
            <v>-16944267.346609998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</row>
      </sheetData>
      <sheetData sheetId="4">
        <row r="13">
          <cell r="G13">
            <v>1</v>
          </cell>
          <cell r="H13">
            <v>2</v>
          </cell>
          <cell r="I13">
            <v>3</v>
          </cell>
          <cell r="J13">
            <v>4</v>
          </cell>
          <cell r="K13">
            <v>5</v>
          </cell>
          <cell r="L13">
            <v>6</v>
          </cell>
          <cell r="M13">
            <v>7</v>
          </cell>
          <cell r="N13">
            <v>8</v>
          </cell>
          <cell r="O13">
            <v>9</v>
          </cell>
          <cell r="P13">
            <v>10</v>
          </cell>
          <cell r="Q13">
            <v>11</v>
          </cell>
          <cell r="R13">
            <v>12</v>
          </cell>
          <cell r="U13">
            <v>1</v>
          </cell>
          <cell r="V13">
            <v>2</v>
          </cell>
          <cell r="W13">
            <v>3</v>
          </cell>
          <cell r="X13">
            <v>4</v>
          </cell>
          <cell r="Y13">
            <v>5</v>
          </cell>
          <cell r="Z13">
            <v>6</v>
          </cell>
          <cell r="AA13">
            <v>7</v>
          </cell>
          <cell r="AB13">
            <v>8</v>
          </cell>
          <cell r="AC13">
            <v>9</v>
          </cell>
          <cell r="AD13">
            <v>10</v>
          </cell>
          <cell r="AE13">
            <v>11</v>
          </cell>
          <cell r="AF13">
            <v>12</v>
          </cell>
          <cell r="AG13" t="str">
            <v>Check</v>
          </cell>
          <cell r="AI13">
            <v>1</v>
          </cell>
          <cell r="AJ13">
            <v>2</v>
          </cell>
          <cell r="AK13">
            <v>3</v>
          </cell>
          <cell r="AL13">
            <v>4</v>
          </cell>
          <cell r="AM13">
            <v>5</v>
          </cell>
          <cell r="AN13">
            <v>6</v>
          </cell>
          <cell r="AO13">
            <v>7</v>
          </cell>
          <cell r="AP13">
            <v>8</v>
          </cell>
          <cell r="AQ13">
            <v>9</v>
          </cell>
          <cell r="AR13">
            <v>10</v>
          </cell>
          <cell r="AS13">
            <v>11</v>
          </cell>
          <cell r="AT13">
            <v>12</v>
          </cell>
          <cell r="AU13" t="str">
            <v>Check</v>
          </cell>
          <cell r="AW13">
            <v>1</v>
          </cell>
          <cell r="AX13">
            <v>2</v>
          </cell>
          <cell r="AY13">
            <v>3</v>
          </cell>
          <cell r="AZ13">
            <v>4</v>
          </cell>
          <cell r="BA13">
            <v>5</v>
          </cell>
          <cell r="BB13">
            <v>6</v>
          </cell>
          <cell r="BC13">
            <v>7</v>
          </cell>
          <cell r="BD13">
            <v>8</v>
          </cell>
          <cell r="BE13">
            <v>9</v>
          </cell>
          <cell r="BF13">
            <v>10</v>
          </cell>
          <cell r="BG13">
            <v>11</v>
          </cell>
          <cell r="BH13">
            <v>12</v>
          </cell>
        </row>
        <row r="17">
          <cell r="G17">
            <v>0</v>
          </cell>
          <cell r="H17">
            <v>0</v>
          </cell>
          <cell r="I17">
            <v>7125279.7572744535</v>
          </cell>
          <cell r="J17">
            <v>15250526.785816826</v>
          </cell>
          <cell r="K17">
            <v>15250526.785816826</v>
          </cell>
          <cell r="L17">
            <v>15250526.785816826</v>
          </cell>
          <cell r="M17">
            <v>20868796.284482375</v>
          </cell>
          <cell r="N17">
            <v>25941656.637776293</v>
          </cell>
          <cell r="O17">
            <v>25941656.637776293</v>
          </cell>
          <cell r="P17">
            <v>30195953.194569282</v>
          </cell>
          <cell r="Q17">
            <v>30195953.194569282</v>
          </cell>
          <cell r="R17">
            <v>38025656.707205765</v>
          </cell>
        </row>
        <row r="18">
          <cell r="G18">
            <v>800000</v>
          </cell>
          <cell r="H18">
            <v>1600000</v>
          </cell>
          <cell r="I18">
            <v>2400000</v>
          </cell>
          <cell r="J18">
            <v>6673136.0416905517</v>
          </cell>
          <cell r="K18">
            <v>10995691.299358988</v>
          </cell>
          <cell r="L18">
            <v>15466504.20496108</v>
          </cell>
          <cell r="M18">
            <v>22236846.047743961</v>
          </cell>
          <cell r="N18">
            <v>28710672.59465953</v>
          </cell>
          <cell r="O18">
            <v>35135079.925597213</v>
          </cell>
          <cell r="P18">
            <v>41525988.883729108</v>
          </cell>
          <cell r="Q18">
            <v>48460509.217617743</v>
          </cell>
          <cell r="R18">
            <v>55330811.600000009</v>
          </cell>
        </row>
        <row r="19">
          <cell r="G19">
            <v>3000000</v>
          </cell>
          <cell r="H19">
            <v>6000000</v>
          </cell>
          <cell r="I19">
            <v>9000000</v>
          </cell>
          <cell r="J19">
            <v>14982352.4706908</v>
          </cell>
          <cell r="K19">
            <v>21001073.445754409</v>
          </cell>
          <cell r="L19">
            <v>27128899.933936447</v>
          </cell>
          <cell r="M19">
            <v>35455598.99472972</v>
          </cell>
          <cell r="N19">
            <v>43564087.029286131</v>
          </cell>
          <cell r="O19">
            <v>51636206.559469737</v>
          </cell>
          <cell r="P19">
            <v>59640606.527570166</v>
          </cell>
          <cell r="Q19">
            <v>68045060.043771505</v>
          </cell>
          <cell r="R19">
            <v>76402234.504288182</v>
          </cell>
        </row>
        <row r="24">
          <cell r="G24">
            <v>33731763.682736866</v>
          </cell>
          <cell r="H24">
            <v>112702324.90173572</v>
          </cell>
          <cell r="I24">
            <v>163956149.40506455</v>
          </cell>
          <cell r="J24">
            <v>226675384.97938314</v>
          </cell>
          <cell r="K24">
            <v>283392953.31479412</v>
          </cell>
          <cell r="L24">
            <v>342019694.34366268</v>
          </cell>
          <cell r="M24">
            <v>426691788.28089994</v>
          </cell>
          <cell r="N24">
            <v>482009973.15195835</v>
          </cell>
          <cell r="O24">
            <v>542038445.96193171</v>
          </cell>
          <cell r="P24">
            <v>662489245.20485473</v>
          </cell>
          <cell r="Q24">
            <v>754042776.59834278</v>
          </cell>
          <cell r="R24">
            <v>863754048.99279416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U26">
            <v>26641659.800000001</v>
          </cell>
          <cell r="V26">
            <v>55561382</v>
          </cell>
          <cell r="W26">
            <v>88631077.299999997</v>
          </cell>
          <cell r="AF26">
            <v>384395538.89999998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U27">
            <v>1163649.6000000001</v>
          </cell>
          <cell r="V27">
            <v>1869209.7</v>
          </cell>
          <cell r="W27">
            <v>2962249.8</v>
          </cell>
          <cell r="AF27">
            <v>10437000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U28">
            <v>72998.600000000006</v>
          </cell>
          <cell r="V28">
            <v>152125.29999999999</v>
          </cell>
          <cell r="W28">
            <v>1810952.5</v>
          </cell>
          <cell r="AF28">
            <v>11132000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U29">
            <v>0</v>
          </cell>
          <cell r="V29">
            <v>0</v>
          </cell>
          <cell r="AF29">
            <v>42350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U30">
            <v>11750.8</v>
          </cell>
          <cell r="V30">
            <v>25217.599999999999</v>
          </cell>
          <cell r="W30">
            <v>39905.4</v>
          </cell>
          <cell r="AF30">
            <v>20000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U33">
            <v>357668.7</v>
          </cell>
          <cell r="V33">
            <v>722532.7</v>
          </cell>
          <cell r="W33">
            <v>1113695.2</v>
          </cell>
          <cell r="AF33">
            <v>4739000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U34">
            <v>687443.7</v>
          </cell>
          <cell r="V34">
            <v>1332525.8999999999</v>
          </cell>
          <cell r="W34">
            <v>2480210.1</v>
          </cell>
          <cell r="AF34">
            <v>16210000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U35">
            <v>-271943.59999999998</v>
          </cell>
          <cell r="V35">
            <v>-1111854.7</v>
          </cell>
          <cell r="W35">
            <v>-7137410.9000000004</v>
          </cell>
          <cell r="AF35">
            <v>-29248366.399999999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</row>
        <row r="37"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W37">
            <v>50405845.691506602</v>
          </cell>
          <cell r="AX37">
            <v>108567070.71066055</v>
          </cell>
          <cell r="AY37">
            <v>181765621.91909635</v>
          </cell>
          <cell r="AZ37">
            <v>245210520.03475094</v>
          </cell>
          <cell r="BA37">
            <v>314558582.26844746</v>
          </cell>
          <cell r="BB37">
            <v>398041816.02328062</v>
          </cell>
          <cell r="BC37">
            <v>458204121.20492852</v>
          </cell>
          <cell r="BD37">
            <v>521575206.39074248</v>
          </cell>
          <cell r="BE37">
            <v>607906259.19803417</v>
          </cell>
          <cell r="BF37">
            <v>689338145.1656251</v>
          </cell>
          <cell r="BG37">
            <v>774523581.92735648</v>
          </cell>
          <cell r="BH37">
            <v>875340220.73416734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U38">
            <v>1336692</v>
          </cell>
          <cell r="V38">
            <v>2898308.4</v>
          </cell>
          <cell r="W38">
            <v>7057322.5999999996</v>
          </cell>
          <cell r="AF38">
            <v>23765454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</row>
        <row r="41">
          <cell r="G41">
            <v>55006400.082543939</v>
          </cell>
          <cell r="H41">
            <v>99281503.52033715</v>
          </cell>
          <cell r="I41">
            <v>154621860.27397454</v>
          </cell>
          <cell r="J41">
            <v>205689549.54557729</v>
          </cell>
          <cell r="K41">
            <v>259042799.0036006</v>
          </cell>
          <cell r="L41">
            <v>314737235.75732899</v>
          </cell>
          <cell r="M41">
            <v>366392326.42089629</v>
          </cell>
          <cell r="N41">
            <v>421988262.50341749</v>
          </cell>
          <cell r="O41">
            <v>481801773.39565903</v>
          </cell>
          <cell r="P41">
            <v>540599184.29573524</v>
          </cell>
          <cell r="Q41">
            <v>647785013.38679814</v>
          </cell>
          <cell r="R41">
            <v>757400000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</row>
        <row r="42">
          <cell r="G42">
            <v>70153422.926272497</v>
          </cell>
          <cell r="H42">
            <v>132898686.83810329</v>
          </cell>
          <cell r="I42">
            <v>210503735.77017155</v>
          </cell>
          <cell r="J42">
            <v>327520469.48890138</v>
          </cell>
          <cell r="K42">
            <v>453878026.82446033</v>
          </cell>
          <cell r="L42">
            <v>581174166.39164126</v>
          </cell>
          <cell r="M42">
            <v>718333420.61704731</v>
          </cell>
          <cell r="N42">
            <v>859250917.27037787</v>
          </cell>
          <cell r="O42">
            <v>991765071.61491454</v>
          </cell>
          <cell r="P42">
            <v>1082187582.9731212</v>
          </cell>
          <cell r="Q42">
            <v>1169092718.3355336</v>
          </cell>
          <cell r="R42">
            <v>1259508999.9999998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</row>
        <row r="43">
          <cell r="G43">
            <v>-20000000</v>
          </cell>
          <cell r="H43">
            <v>-25500000</v>
          </cell>
          <cell r="I43">
            <v>-31000000</v>
          </cell>
          <cell r="J43">
            <v>-36500000</v>
          </cell>
          <cell r="K43">
            <v>-42000000</v>
          </cell>
          <cell r="L43">
            <v>-47500000</v>
          </cell>
          <cell r="M43">
            <v>-53000000</v>
          </cell>
          <cell r="N43">
            <v>-56500000</v>
          </cell>
          <cell r="O43">
            <v>-60000000</v>
          </cell>
          <cell r="P43">
            <v>-65500000</v>
          </cell>
          <cell r="Q43">
            <v>-71000000</v>
          </cell>
          <cell r="R43">
            <v>-76745075.104419991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G45">
            <v>12000000</v>
          </cell>
          <cell r="H45">
            <v>24000000</v>
          </cell>
          <cell r="I45">
            <v>36000000</v>
          </cell>
          <cell r="J45">
            <v>46000000</v>
          </cell>
          <cell r="K45">
            <v>55000000</v>
          </cell>
          <cell r="L45">
            <v>64000000</v>
          </cell>
          <cell r="M45">
            <v>76000000</v>
          </cell>
          <cell r="N45">
            <v>86000000</v>
          </cell>
          <cell r="O45">
            <v>96000000</v>
          </cell>
          <cell r="P45">
            <v>107000000</v>
          </cell>
          <cell r="Q45">
            <v>118000000</v>
          </cell>
          <cell r="R45">
            <v>130124629.5</v>
          </cell>
          <cell r="AG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G46">
            <v>1900000</v>
          </cell>
          <cell r="H46">
            <v>3900000</v>
          </cell>
          <cell r="I46">
            <v>6400000</v>
          </cell>
          <cell r="J46">
            <v>8900000</v>
          </cell>
          <cell r="K46">
            <v>11400000</v>
          </cell>
          <cell r="L46">
            <v>13900000</v>
          </cell>
          <cell r="M46">
            <v>16900000</v>
          </cell>
          <cell r="N46">
            <v>19900000</v>
          </cell>
          <cell r="O46">
            <v>22900000</v>
          </cell>
          <cell r="P46">
            <v>26900000</v>
          </cell>
          <cell r="Q46">
            <v>42788725.600000001</v>
          </cell>
          <cell r="R46">
            <v>46788725.600000001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</row>
        <row r="47">
          <cell r="G47">
            <v>5768120.477934883</v>
          </cell>
          <cell r="H47">
            <v>10938491.165564144</v>
          </cell>
          <cell r="I47">
            <v>18888430.619203556</v>
          </cell>
          <cell r="J47">
            <v>33167843.97424984</v>
          </cell>
          <cell r="K47">
            <v>48432044.457230352</v>
          </cell>
          <cell r="L47">
            <v>64188638.50417798</v>
          </cell>
          <cell r="M47">
            <v>80930019.679059833</v>
          </cell>
          <cell r="N47">
            <v>98656187.981875911</v>
          </cell>
          <cell r="O47">
            <v>117367143.41262622</v>
          </cell>
          <cell r="P47">
            <v>127064395.83964197</v>
          </cell>
          <cell r="Q47">
            <v>142010816.40077966</v>
          </cell>
          <cell r="R47">
            <v>154966499.99999997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G48">
            <v>3456633.4452202199</v>
          </cell>
          <cell r="H48">
            <v>7536800.9333336269</v>
          </cell>
          <cell r="I48">
            <v>10614886.351311453</v>
          </cell>
          <cell r="J48">
            <v>18599378.517890655</v>
          </cell>
          <cell r="K48">
            <v>27134525.316647731</v>
          </cell>
          <cell r="L48">
            <v>35944999.431493744</v>
          </cell>
          <cell r="M48">
            <v>45306128.17851764</v>
          </cell>
          <cell r="N48">
            <v>55217911.557719409</v>
          </cell>
          <cell r="O48">
            <v>65680349.569099054</v>
          </cell>
          <cell r="P48">
            <v>70214517.240781158</v>
          </cell>
          <cell r="Q48">
            <v>75107768.230537131</v>
          </cell>
          <cell r="R48">
            <v>81416400.000000015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</row>
        <row r="49">
          <cell r="G49">
            <v>360574.22265419201</v>
          </cell>
          <cell r="H49">
            <v>672317.80581813329</v>
          </cell>
          <cell r="I49">
            <v>1031489.3710805152</v>
          </cell>
          <cell r="J49">
            <v>2179383.4122470524</v>
          </cell>
          <cell r="K49">
            <v>3406442.559700937</v>
          </cell>
          <cell r="L49">
            <v>4673084.2602984952</v>
          </cell>
          <cell r="M49">
            <v>6018891.0671834005</v>
          </cell>
          <cell r="N49">
            <v>7443862.9803556539</v>
          </cell>
          <cell r="O49">
            <v>8947999.9998152535</v>
          </cell>
          <cell r="P49">
            <v>9538152.253669437</v>
          </cell>
          <cell r="Q49">
            <v>9973985.9687223732</v>
          </cell>
          <cell r="R49">
            <v>10500999.999999998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G50">
            <v>6018856.3163828477</v>
          </cell>
          <cell r="H50">
            <v>12392942.520922968</v>
          </cell>
          <cell r="I50">
            <v>19703839.942468382</v>
          </cell>
          <cell r="J50">
            <v>35040270.9959886</v>
          </cell>
          <cell r="K50">
            <v>51434386.949751593</v>
          </cell>
          <cell r="L50">
            <v>68357345.353635967</v>
          </cell>
          <cell r="M50">
            <v>86337988.657763124</v>
          </cell>
          <cell r="N50">
            <v>105376316.86213306</v>
          </cell>
          <cell r="O50">
            <v>125472329.96674575</v>
          </cell>
          <cell r="P50">
            <v>133414005.06960484</v>
          </cell>
          <cell r="Q50">
            <v>140082081.17762822</v>
          </cell>
          <cell r="R50">
            <v>149574600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G51">
            <v>1500000</v>
          </cell>
          <cell r="H51">
            <v>3000000</v>
          </cell>
          <cell r="I51">
            <v>4500000</v>
          </cell>
          <cell r="J51">
            <v>6300000</v>
          </cell>
          <cell r="K51">
            <v>8100000</v>
          </cell>
          <cell r="L51">
            <v>9900000</v>
          </cell>
          <cell r="M51">
            <v>11700000</v>
          </cell>
          <cell r="N51">
            <v>13500000</v>
          </cell>
          <cell r="O51">
            <v>15300000</v>
          </cell>
          <cell r="P51">
            <v>17100000</v>
          </cell>
          <cell r="Q51">
            <v>19100000</v>
          </cell>
          <cell r="R51">
            <v>21855683.300000001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3">
          <cell r="G53">
            <v>717070.98298531084</v>
          </cell>
          <cell r="H53">
            <v>1474666.3531216523</v>
          </cell>
          <cell r="I53">
            <v>2165442.1738007586</v>
          </cell>
          <cell r="J53">
            <v>3481500.9767008713</v>
          </cell>
          <cell r="K53">
            <v>4888322.4556630608</v>
          </cell>
          <cell r="L53">
            <v>6340525.2726562889</v>
          </cell>
          <cell r="M53">
            <v>7883490.7657115934</v>
          </cell>
          <cell r="N53">
            <v>9517218.9348289743</v>
          </cell>
          <cell r="O53">
            <v>11241709.780008432</v>
          </cell>
          <cell r="P53">
            <v>11961299.978345189</v>
          </cell>
          <cell r="Q53">
            <v>12777534.198618928</v>
          </cell>
          <cell r="R53">
            <v>13602300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U54">
            <v>342768.8</v>
          </cell>
          <cell r="V54">
            <v>760014.7</v>
          </cell>
          <cell r="W54">
            <v>2291703.2999999998</v>
          </cell>
          <cell r="AF54">
            <v>23662126.600000001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</row>
        <row r="56">
          <cell r="G56">
            <v>28410355.240972802</v>
          </cell>
          <cell r="H56">
            <v>54461729.453359157</v>
          </cell>
          <cell r="I56">
            <v>86317554.154733509</v>
          </cell>
          <cell r="J56">
            <v>145333486.74820516</v>
          </cell>
          <cell r="K56">
            <v>206887542.40830585</v>
          </cell>
          <cell r="L56">
            <v>270621885.93863237</v>
          </cell>
          <cell r="M56">
            <v>336957846.52760881</v>
          </cell>
          <cell r="N56">
            <v>403766862.66177773</v>
          </cell>
          <cell r="O56">
            <v>466995900.29194677</v>
          </cell>
          <cell r="P56">
            <v>500874027.38262379</v>
          </cell>
          <cell r="Q56">
            <v>535985530.69815123</v>
          </cell>
          <cell r="R56">
            <v>575092700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</row>
        <row r="57">
          <cell r="G57">
            <v>6204.0596123696023</v>
          </cell>
          <cell r="H57">
            <v>6865.1026005548138</v>
          </cell>
          <cell r="I57">
            <v>9657.0930408861932</v>
          </cell>
          <cell r="J57">
            <v>36301.515449018654</v>
          </cell>
          <cell r="K57">
            <v>64783.484230125767</v>
          </cell>
          <cell r="L57">
            <v>94184.2261977202</v>
          </cell>
          <cell r="M57">
            <v>125422.5145382893</v>
          </cell>
          <cell r="N57">
            <v>158498.34925183305</v>
          </cell>
          <cell r="O57">
            <v>193411.73033835145</v>
          </cell>
          <cell r="P57">
            <v>204078.8923366922</v>
          </cell>
          <cell r="Q57">
            <v>204629.6134777953</v>
          </cell>
          <cell r="R57">
            <v>206900.00000000003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9">
          <cell r="G59">
            <v>767500</v>
          </cell>
          <cell r="H59">
            <v>1535000</v>
          </cell>
          <cell r="I59">
            <v>2302500</v>
          </cell>
          <cell r="J59">
            <v>3070000</v>
          </cell>
          <cell r="K59">
            <v>3837500</v>
          </cell>
          <cell r="L59">
            <v>4605000</v>
          </cell>
          <cell r="M59">
            <v>5372500</v>
          </cell>
          <cell r="N59">
            <v>6140000</v>
          </cell>
          <cell r="O59">
            <v>6907500</v>
          </cell>
          <cell r="P59">
            <v>7675000</v>
          </cell>
          <cell r="Q59">
            <v>8442500</v>
          </cell>
          <cell r="R59">
            <v>9210000</v>
          </cell>
          <cell r="U59">
            <v>2197249.6</v>
          </cell>
          <cell r="V59">
            <v>4469243.4000000004</v>
          </cell>
          <cell r="W59">
            <v>6876494.2000000002</v>
          </cell>
          <cell r="AF59">
            <v>27074251.100000001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G60">
            <v>3193800</v>
          </cell>
          <cell r="H60">
            <v>6769200</v>
          </cell>
          <cell r="I60">
            <v>10039800</v>
          </cell>
          <cell r="J60">
            <v>13372900</v>
          </cell>
          <cell r="K60">
            <v>16659300</v>
          </cell>
          <cell r="L60">
            <v>20031400</v>
          </cell>
          <cell r="M60">
            <v>23504200</v>
          </cell>
          <cell r="N60">
            <v>27103200</v>
          </cell>
          <cell r="O60">
            <v>30435600</v>
          </cell>
          <cell r="P60">
            <v>33760800</v>
          </cell>
          <cell r="Q60">
            <v>37056600</v>
          </cell>
          <cell r="R60">
            <v>40657645.599999994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G61">
            <v>5762416.8286175113</v>
          </cell>
          <cell r="H61">
            <v>11309765.453041475</v>
          </cell>
          <cell r="I61">
            <v>16285146.580691241</v>
          </cell>
          <cell r="J61">
            <v>27044527.56993854</v>
          </cell>
          <cell r="K61">
            <v>38001397.505422443</v>
          </cell>
          <cell r="L61">
            <v>49948618.468817264</v>
          </cell>
          <cell r="M61">
            <v>60428087.88817206</v>
          </cell>
          <cell r="N61">
            <v>69722623.630107537</v>
          </cell>
          <cell r="O61">
            <v>78819670.425806463</v>
          </cell>
          <cell r="P61">
            <v>87916717.221505374</v>
          </cell>
          <cell r="Q61">
            <v>99186142.425806478</v>
          </cell>
          <cell r="R61">
            <v>110198831.99999997</v>
          </cell>
          <cell r="AI61">
            <v>13445639.266774192</v>
          </cell>
          <cell r="AJ61">
            <v>26389452.723763444</v>
          </cell>
          <cell r="AK61">
            <v>37998675.354946226</v>
          </cell>
          <cell r="AL61">
            <v>63103897.663189925</v>
          </cell>
          <cell r="AM61">
            <v>88669927.512652367</v>
          </cell>
          <cell r="AN61">
            <v>116546776.4272403</v>
          </cell>
          <cell r="AO61">
            <v>140998871.73906815</v>
          </cell>
          <cell r="AP61">
            <v>162686121.80358428</v>
          </cell>
          <cell r="AQ61">
            <v>183912564.32688177</v>
          </cell>
          <cell r="AR61">
            <v>205139006.85017926</v>
          </cell>
          <cell r="AS61">
            <v>231434332.32688183</v>
          </cell>
          <cell r="AT61">
            <v>257130608</v>
          </cell>
        </row>
        <row r="62">
          <cell r="G62">
            <v>2600297.4570967741</v>
          </cell>
          <cell r="H62">
            <v>5415663.1183870938</v>
          </cell>
          <cell r="I62">
            <v>8802996.2764516138</v>
          </cell>
          <cell r="J62">
            <v>15095451.321612904</v>
          </cell>
          <cell r="K62">
            <v>21494914.492580645</v>
          </cell>
          <cell r="L62">
            <v>28215402.040967748</v>
          </cell>
          <cell r="M62">
            <v>33651792.079677425</v>
          </cell>
          <cell r="N62">
            <v>38446133.363548398</v>
          </cell>
          <cell r="O62">
            <v>43133466.52161292</v>
          </cell>
          <cell r="P62">
            <v>47820799.679677442</v>
          </cell>
          <cell r="Q62">
            <v>53685222.221612923</v>
          </cell>
          <cell r="R62">
            <v>59710534.200000025</v>
          </cell>
          <cell r="AI62">
            <v>6067360.7332258048</v>
          </cell>
          <cell r="AJ62">
            <v>12636547.276236553</v>
          </cell>
          <cell r="AK62">
            <v>20540324.645053767</v>
          </cell>
          <cell r="AL62">
            <v>35222719.750430107</v>
          </cell>
          <cell r="AM62">
            <v>50154800.482688166</v>
          </cell>
          <cell r="AN62">
            <v>65835938.095591396</v>
          </cell>
          <cell r="AO62">
            <v>78520848.18591398</v>
          </cell>
          <cell r="AP62">
            <v>89707644.514946237</v>
          </cell>
          <cell r="AQ62">
            <v>100644755.21709679</v>
          </cell>
          <cell r="AR62">
            <v>111581865.91924734</v>
          </cell>
          <cell r="AS62">
            <v>125265518.5170968</v>
          </cell>
          <cell r="AT62">
            <v>139324579.80000004</v>
          </cell>
        </row>
        <row r="63">
          <cell r="G63">
            <v>100000</v>
          </cell>
          <cell r="H63">
            <v>200000</v>
          </cell>
          <cell r="I63">
            <v>300000</v>
          </cell>
          <cell r="J63">
            <v>400000</v>
          </cell>
          <cell r="K63">
            <v>500000</v>
          </cell>
          <cell r="L63">
            <v>600000</v>
          </cell>
          <cell r="M63">
            <v>700000</v>
          </cell>
          <cell r="N63">
            <v>800000</v>
          </cell>
          <cell r="O63">
            <v>1000000</v>
          </cell>
          <cell r="P63">
            <v>1200000</v>
          </cell>
          <cell r="Q63">
            <v>1430000</v>
          </cell>
          <cell r="R63">
            <v>1668788.9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AF65">
            <v>36878610.100000001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U66">
            <v>15575</v>
          </cell>
          <cell r="V66">
            <v>31150</v>
          </cell>
          <cell r="W66">
            <v>59185</v>
          </cell>
          <cell r="AF66">
            <v>4250000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U67">
            <v>212230.9</v>
          </cell>
          <cell r="V67">
            <v>462076.8</v>
          </cell>
          <cell r="W67">
            <v>743309.4</v>
          </cell>
          <cell r="AF67">
            <v>2411000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U68">
            <v>383455</v>
          </cell>
          <cell r="V68">
            <v>964561</v>
          </cell>
          <cell r="W68">
            <v>1739784.6</v>
          </cell>
          <cell r="AF68">
            <v>4931896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U70">
            <v>4033335.7</v>
          </cell>
          <cell r="V70">
            <v>1312</v>
          </cell>
          <cell r="W70">
            <v>2009.5</v>
          </cell>
          <cell r="AF70">
            <v>25921.7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U71">
            <v>81714.899999999994</v>
          </cell>
          <cell r="V71">
            <v>8309692.4000000004</v>
          </cell>
          <cell r="W71">
            <v>12637395.6</v>
          </cell>
          <cell r="AF71">
            <v>53204866.700000003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U72">
            <v>7101.9</v>
          </cell>
          <cell r="V72">
            <v>172349.3</v>
          </cell>
          <cell r="W72">
            <v>364358.9</v>
          </cell>
          <cell r="AF72">
            <v>2624555.2000000002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U73">
            <v>621</v>
          </cell>
          <cell r="V73">
            <v>14611.8</v>
          </cell>
          <cell r="W73">
            <v>28939.9</v>
          </cell>
          <cell r="AF73">
            <v>269842.90000000002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</row>
        <row r="74">
          <cell r="G74">
            <v>1215000</v>
          </cell>
          <cell r="H74">
            <v>3665000</v>
          </cell>
          <cell r="I74">
            <v>5715000</v>
          </cell>
          <cell r="J74">
            <v>8715000</v>
          </cell>
          <cell r="K74">
            <v>11765000</v>
          </cell>
          <cell r="L74">
            <v>15165000</v>
          </cell>
          <cell r="M74">
            <v>17765000</v>
          </cell>
          <cell r="N74">
            <v>19865000</v>
          </cell>
          <cell r="O74">
            <v>21915000</v>
          </cell>
          <cell r="P74">
            <v>23965000</v>
          </cell>
          <cell r="Q74">
            <v>26565000</v>
          </cell>
          <cell r="R74">
            <v>30000000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</row>
        <row r="75">
          <cell r="G75">
            <v>2093590.1164966605</v>
          </cell>
          <cell r="H75">
            <v>4183590.3567968379</v>
          </cell>
          <cell r="I75">
            <v>7749142.6286605541</v>
          </cell>
          <cell r="J75">
            <v>14868032.183108361</v>
          </cell>
          <cell r="K75">
            <v>22477879.637862913</v>
          </cell>
          <cell r="L75">
            <v>30333206.04277084</v>
          </cell>
          <cell r="M75">
            <v>38679490.347985514</v>
          </cell>
          <cell r="N75">
            <v>47516732.553506926</v>
          </cell>
          <cell r="O75">
            <v>56844932.659335092</v>
          </cell>
          <cell r="P75">
            <v>61046273.507148318</v>
          </cell>
          <cell r="Q75">
            <v>65897798.289487764</v>
          </cell>
          <cell r="R75">
            <v>361079490</v>
          </cell>
          <cell r="U75">
            <v>130219</v>
          </cell>
          <cell r="V75">
            <v>451168.3</v>
          </cell>
          <cell r="W75">
            <v>286419.3</v>
          </cell>
          <cell r="AF75">
            <v>746000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3500000</v>
          </cell>
          <cell r="Q77">
            <v>7000000</v>
          </cell>
          <cell r="R77">
            <v>10897000</v>
          </cell>
          <cell r="U77">
            <v>12000</v>
          </cell>
          <cell r="V77">
            <v>1143319.3999999999</v>
          </cell>
          <cell r="W77">
            <v>2274639.2999999998</v>
          </cell>
          <cell r="AF77">
            <v>22898897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70000000</v>
          </cell>
          <cell r="AT77">
            <v>70000000</v>
          </cell>
        </row>
        <row r="78">
          <cell r="G78">
            <v>362968.68</v>
          </cell>
          <cell r="H78">
            <v>2246572.0500000003</v>
          </cell>
          <cell r="I78">
            <v>2693557.91</v>
          </cell>
          <cell r="J78">
            <v>3672476.21</v>
          </cell>
          <cell r="K78">
            <v>4198716.42</v>
          </cell>
          <cell r="L78">
            <v>5359295.3099999996</v>
          </cell>
          <cell r="M78">
            <v>5700170.5</v>
          </cell>
          <cell r="N78">
            <v>7562523.7400000002</v>
          </cell>
          <cell r="O78">
            <v>8069020.4000000004</v>
          </cell>
          <cell r="P78">
            <v>9072549.6799999997</v>
          </cell>
          <cell r="Q78">
            <v>9637352.4000000004</v>
          </cell>
          <cell r="R78">
            <v>10847736.030000001</v>
          </cell>
          <cell r="U78">
            <v>1338367.3999999999</v>
          </cell>
          <cell r="V78">
            <v>2777893.9</v>
          </cell>
          <cell r="W78">
            <v>4537064</v>
          </cell>
          <cell r="AF78">
            <v>15455550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G79">
            <v>60800</v>
          </cell>
          <cell r="H79">
            <v>121600</v>
          </cell>
          <cell r="I79">
            <v>182400</v>
          </cell>
          <cell r="J79">
            <v>243200</v>
          </cell>
          <cell r="K79">
            <v>304000</v>
          </cell>
          <cell r="L79">
            <v>364800</v>
          </cell>
          <cell r="M79">
            <v>425600</v>
          </cell>
          <cell r="N79">
            <v>486400</v>
          </cell>
          <cell r="O79">
            <v>547200</v>
          </cell>
          <cell r="P79">
            <v>608000</v>
          </cell>
          <cell r="Q79">
            <v>668800</v>
          </cell>
          <cell r="R79">
            <v>729917.11149770138</v>
          </cell>
          <cell r="U79">
            <v>53259.1</v>
          </cell>
          <cell r="V79">
            <v>146538.20000000001</v>
          </cell>
          <cell r="W79">
            <v>250480.2</v>
          </cell>
          <cell r="AF79">
            <v>252028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G80">
            <v>8025040</v>
          </cell>
          <cell r="H80">
            <v>17509180</v>
          </cell>
          <cell r="I80">
            <v>26993320</v>
          </cell>
          <cell r="J80">
            <v>37207010</v>
          </cell>
          <cell r="K80">
            <v>48150250</v>
          </cell>
          <cell r="L80">
            <v>59823030</v>
          </cell>
          <cell r="M80">
            <v>72225360</v>
          </cell>
          <cell r="N80">
            <v>85357240</v>
          </cell>
          <cell r="O80">
            <v>99218670</v>
          </cell>
          <cell r="P80">
            <v>113809650</v>
          </cell>
          <cell r="Q80">
            <v>129130180</v>
          </cell>
          <cell r="R80">
            <v>145909792.29999998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G81">
            <v>3307694.700000003</v>
          </cell>
          <cell r="H81">
            <v>7307694.700000003</v>
          </cell>
          <cell r="I81">
            <v>11307694.700000003</v>
          </cell>
          <cell r="J81">
            <v>15307694.700000003</v>
          </cell>
          <cell r="K81">
            <v>19307694.700000003</v>
          </cell>
          <cell r="L81">
            <v>23807694.700000003</v>
          </cell>
          <cell r="M81">
            <v>28307694.700000003</v>
          </cell>
          <cell r="N81">
            <v>32807694.700000003</v>
          </cell>
          <cell r="O81">
            <v>37307694.700000003</v>
          </cell>
          <cell r="P81">
            <v>41807694.700000003</v>
          </cell>
          <cell r="Q81">
            <v>46307694.700000003</v>
          </cell>
          <cell r="R81">
            <v>50807694.700000003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G82">
            <v>15126215.490227096</v>
          </cell>
          <cell r="H82">
            <v>27750717.836924806</v>
          </cell>
          <cell r="I82">
            <v>66751049.243458465</v>
          </cell>
          <cell r="J82">
            <v>112629647.01187399</v>
          </cell>
          <cell r="K82">
            <v>126199573.81259403</v>
          </cell>
          <cell r="L82">
            <v>141128273.52946633</v>
          </cell>
          <cell r="M82">
            <v>155032854.47864315</v>
          </cell>
          <cell r="N82">
            <v>166470751.26012447</v>
          </cell>
          <cell r="O82">
            <v>178606315.27391031</v>
          </cell>
          <cell r="P82">
            <v>189924852.27830258</v>
          </cell>
          <cell r="Q82">
            <v>198450634.20061451</v>
          </cell>
          <cell r="R82">
            <v>206107319.70000002</v>
          </cell>
          <cell r="U82">
            <v>475510</v>
          </cell>
          <cell r="V82">
            <v>4594702.7</v>
          </cell>
          <cell r="W82">
            <v>1636029.8</v>
          </cell>
          <cell r="AF82">
            <v>14121793.300000001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5000000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4000000</v>
          </cell>
          <cell r="P85">
            <v>8000000</v>
          </cell>
          <cell r="Q85">
            <v>11000000</v>
          </cell>
          <cell r="R85">
            <v>18200000</v>
          </cell>
          <cell r="U85">
            <v>220000</v>
          </cell>
          <cell r="V85">
            <v>406887.1</v>
          </cell>
          <cell r="W85">
            <v>681917.1</v>
          </cell>
          <cell r="AF85">
            <v>1680000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</row>
        <row r="86">
          <cell r="G86">
            <v>3122750</v>
          </cell>
          <cell r="H86">
            <v>6532700</v>
          </cell>
          <cell r="I86">
            <v>9902950</v>
          </cell>
          <cell r="J86">
            <v>13867000</v>
          </cell>
          <cell r="K86">
            <v>18119950</v>
          </cell>
          <cell r="L86">
            <v>22381300</v>
          </cell>
          <cell r="M86">
            <v>26474750</v>
          </cell>
          <cell r="N86">
            <v>30607000</v>
          </cell>
          <cell r="O86">
            <v>34689550</v>
          </cell>
          <cell r="P86">
            <v>38727400</v>
          </cell>
          <cell r="Q86">
            <v>43480840.642396353</v>
          </cell>
          <cell r="R86">
            <v>49283774.522501908</v>
          </cell>
          <cell r="U86">
            <v>1433399.5</v>
          </cell>
          <cell r="V86">
            <v>626396</v>
          </cell>
          <cell r="W86">
            <v>1077967</v>
          </cell>
          <cell r="AF86">
            <v>3795000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154913500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U88">
            <v>499590.7</v>
          </cell>
          <cell r="V88">
            <v>1073884.6000000001</v>
          </cell>
          <cell r="W88">
            <v>1151565.2</v>
          </cell>
          <cell r="AF88">
            <v>815600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G91">
            <v>7269577.7000000002</v>
          </cell>
          <cell r="H91">
            <v>14445565.199999999</v>
          </cell>
          <cell r="I91">
            <v>23375797.100000001</v>
          </cell>
          <cell r="J91">
            <v>31362470.400000002</v>
          </cell>
          <cell r="K91">
            <v>39272224.200000003</v>
          </cell>
          <cell r="L91">
            <v>47976031.100000001</v>
          </cell>
          <cell r="M91">
            <v>55730882.200000003</v>
          </cell>
          <cell r="N91">
            <v>63412920.400000006</v>
          </cell>
          <cell r="O91">
            <v>72073785.900000006</v>
          </cell>
          <cell r="P91">
            <v>79991188.100000009</v>
          </cell>
          <cell r="Q91">
            <v>87994108.600000009</v>
          </cell>
          <cell r="R91">
            <v>95263796.800000012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U92">
            <v>16138900</v>
          </cell>
          <cell r="V92">
            <v>32637300</v>
          </cell>
          <cell r="W92">
            <v>44543000</v>
          </cell>
          <cell r="AF92">
            <v>152026556.59999999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W92">
            <v>51457145.100000001</v>
          </cell>
          <cell r="AX92">
            <v>103080705.80000001</v>
          </cell>
          <cell r="AY92">
            <v>157894761.70000002</v>
          </cell>
          <cell r="AZ92">
            <v>180090252.50000003</v>
          </cell>
          <cell r="BA92">
            <v>202870185.50000003</v>
          </cell>
          <cell r="BB92">
            <v>215743946.90000004</v>
          </cell>
          <cell r="BC92">
            <v>228367973.50000003</v>
          </cell>
          <cell r="BD92">
            <v>243381723.00000003</v>
          </cell>
          <cell r="BE92">
            <v>249389558.20000002</v>
          </cell>
          <cell r="BF92">
            <v>255540189.90000001</v>
          </cell>
          <cell r="BG92">
            <v>261863417.59999999</v>
          </cell>
          <cell r="BH92">
            <v>294279405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U93">
            <v>78364473.099999994</v>
          </cell>
          <cell r="V93">
            <v>150437782.19999999</v>
          </cell>
          <cell r="W93">
            <v>215367115.30000001</v>
          </cell>
          <cell r="AF93">
            <v>792675753.5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V94">
            <v>12021560.16</v>
          </cell>
          <cell r="W94">
            <v>22891543.5</v>
          </cell>
          <cell r="AF94">
            <v>247613811.18999994</v>
          </cell>
        </row>
        <row r="95">
          <cell r="G95">
            <v>0</v>
          </cell>
          <cell r="H95">
            <v>1721000</v>
          </cell>
          <cell r="I95">
            <v>7960000</v>
          </cell>
          <cell r="J95">
            <v>12237000</v>
          </cell>
          <cell r="K95">
            <v>16872124.300000001</v>
          </cell>
          <cell r="L95">
            <v>20250124.300000001</v>
          </cell>
          <cell r="M95">
            <v>23243124.300000001</v>
          </cell>
          <cell r="N95">
            <v>26236124.300000001</v>
          </cell>
          <cell r="O95">
            <v>29945583.499999993</v>
          </cell>
          <cell r="P95">
            <v>29945583.499999993</v>
          </cell>
          <cell r="Q95">
            <v>29945583.499999993</v>
          </cell>
          <cell r="R95">
            <v>29945583.499999993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103">
          <cell r="AW103">
            <v>83507033.299999997</v>
          </cell>
          <cell r="AX103">
            <v>166183590.09999999</v>
          </cell>
          <cell r="AY103">
            <v>256302392.79999998</v>
          </cell>
          <cell r="AZ103">
            <v>343726442.80000001</v>
          </cell>
          <cell r="BA103">
            <v>431813742.89999998</v>
          </cell>
          <cell r="BB103">
            <v>523521805.70000011</v>
          </cell>
          <cell r="BC103">
            <v>610602821.5999999</v>
          </cell>
          <cell r="BD103">
            <v>697904603.69999993</v>
          </cell>
          <cell r="BE103">
            <v>790109174.30000007</v>
          </cell>
          <cell r="BF103">
            <v>882010051.10000002</v>
          </cell>
          <cell r="BG103">
            <v>973755202.39999998</v>
          </cell>
          <cell r="BH103">
            <v>1066808948.4999999</v>
          </cell>
        </row>
        <row r="104">
          <cell r="AW104">
            <v>82670367</v>
          </cell>
          <cell r="AX104">
            <v>165133493</v>
          </cell>
          <cell r="AY104">
            <v>254805383.29999998</v>
          </cell>
          <cell r="AZ104">
            <v>340304186.90000004</v>
          </cell>
          <cell r="BA104">
            <v>427097500.89999998</v>
          </cell>
          <cell r="BB104">
            <v>518138765.4000001</v>
          </cell>
          <cell r="BC104">
            <v>605219781.29999995</v>
          </cell>
          <cell r="BD104">
            <v>692521563.39999998</v>
          </cell>
          <cell r="BE104">
            <v>784726134.00000012</v>
          </cell>
          <cell r="BF104">
            <v>876627010.80000007</v>
          </cell>
          <cell r="BG104">
            <v>968372162.10000002</v>
          </cell>
          <cell r="BH104">
            <v>1061425908.1999999</v>
          </cell>
        </row>
        <row r="105">
          <cell r="AW105">
            <v>1682565</v>
          </cell>
          <cell r="AX105">
            <v>3125232.4</v>
          </cell>
          <cell r="AY105">
            <v>4848030</v>
          </cell>
          <cell r="AZ105">
            <v>6267079.5</v>
          </cell>
          <cell r="BA105">
            <v>7601778.9000000004</v>
          </cell>
          <cell r="BB105">
            <v>9203896.5</v>
          </cell>
          <cell r="BC105">
            <v>10717118.300000001</v>
          </cell>
          <cell r="BD105">
            <v>11965343.800000001</v>
          </cell>
          <cell r="BE105">
            <v>13560886.100000001</v>
          </cell>
          <cell r="BF105">
            <v>14929933.700000001</v>
          </cell>
          <cell r="BG105">
            <v>16231417.500000002</v>
          </cell>
          <cell r="BH105">
            <v>17859866</v>
          </cell>
        </row>
        <row r="106">
          <cell r="G106">
            <v>63819740.299999997</v>
          </cell>
          <cell r="H106">
            <v>127528369.3</v>
          </cell>
          <cell r="I106">
            <v>191174023.59999999</v>
          </cell>
          <cell r="J106">
            <v>255256455.80000001</v>
          </cell>
          <cell r="K106">
            <v>319333530.30000001</v>
          </cell>
          <cell r="L106">
            <v>385341561.80000001</v>
          </cell>
          <cell r="M106">
            <v>453599048.10000002</v>
          </cell>
          <cell r="N106">
            <v>519222683.90000004</v>
          </cell>
          <cell r="O106">
            <v>585921998.10000002</v>
          </cell>
          <cell r="P106">
            <v>650409139.89999998</v>
          </cell>
          <cell r="Q106">
            <v>714694452.89999998</v>
          </cell>
          <cell r="R106">
            <v>784349214.19999993</v>
          </cell>
          <cell r="U106">
            <v>51057786.789999999</v>
          </cell>
          <cell r="V106">
            <v>106035721.23999999</v>
          </cell>
          <cell r="W106">
            <v>156474021.53</v>
          </cell>
          <cell r="AF106">
            <v>610922909.89999998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W106">
            <v>1027965.5</v>
          </cell>
          <cell r="AX106">
            <v>2020389.4</v>
          </cell>
          <cell r="AY106">
            <v>3043297.8</v>
          </cell>
          <cell r="AZ106">
            <v>4046777.5</v>
          </cell>
          <cell r="BA106">
            <v>5058980.7</v>
          </cell>
          <cell r="BB106">
            <v>6097042.7999999998</v>
          </cell>
          <cell r="BC106">
            <v>7286434.7999999998</v>
          </cell>
          <cell r="BD106">
            <v>8308508.2999999998</v>
          </cell>
          <cell r="BE106">
            <v>9329403.4000000004</v>
          </cell>
          <cell r="BF106">
            <v>10337331.6</v>
          </cell>
          <cell r="BG106">
            <v>11345696.5</v>
          </cell>
          <cell r="BH106">
            <v>12417194</v>
          </cell>
        </row>
        <row r="107">
          <cell r="G107">
            <v>5155530.2</v>
          </cell>
          <cell r="H107">
            <v>10296401.800000001</v>
          </cell>
          <cell r="I107">
            <v>15482118</v>
          </cell>
          <cell r="J107">
            <v>20659062</v>
          </cell>
          <cell r="K107">
            <v>25818947.399999999</v>
          </cell>
          <cell r="L107">
            <v>31219153.099999998</v>
          </cell>
          <cell r="M107">
            <v>36844691.799999997</v>
          </cell>
          <cell r="N107">
            <v>42179764.699999996</v>
          </cell>
          <cell r="O107">
            <v>47677024.699999996</v>
          </cell>
          <cell r="P107">
            <v>52876979.799999997</v>
          </cell>
          <cell r="Q107">
            <v>58071003</v>
          </cell>
          <cell r="R107">
            <v>63357929.200000003</v>
          </cell>
          <cell r="U107">
            <v>5599818.1399999997</v>
          </cell>
          <cell r="V107">
            <v>11663145.1</v>
          </cell>
          <cell r="W107">
            <v>17193725.41</v>
          </cell>
          <cell r="AF107">
            <v>67369820.299999997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W107">
            <v>113077</v>
          </cell>
          <cell r="AX107">
            <v>222243.5</v>
          </cell>
          <cell r="AY107">
            <v>529576</v>
          </cell>
          <cell r="AZ107">
            <v>640013.6</v>
          </cell>
          <cell r="BA107">
            <v>752273.1</v>
          </cell>
          <cell r="BB107">
            <v>1061823.1000000001</v>
          </cell>
          <cell r="BC107">
            <v>1191658.9000000001</v>
          </cell>
          <cell r="BD107">
            <v>1303079.3</v>
          </cell>
          <cell r="BE107">
            <v>1609390.8</v>
          </cell>
          <cell r="BF107">
            <v>1720264.3</v>
          </cell>
          <cell r="BG107">
            <v>1831243.4000000001</v>
          </cell>
          <cell r="BH107">
            <v>2145391.2000000002</v>
          </cell>
        </row>
        <row r="109">
          <cell r="G109">
            <v>1753514.5</v>
          </cell>
          <cell r="H109">
            <v>3401968.2</v>
          </cell>
          <cell r="I109">
            <v>5112719.0999999996</v>
          </cell>
          <cell r="J109">
            <v>6720656.5</v>
          </cell>
          <cell r="K109">
            <v>8205136.5</v>
          </cell>
          <cell r="L109">
            <v>9689555.5</v>
          </cell>
          <cell r="M109">
            <v>11081005.699999999</v>
          </cell>
          <cell r="N109">
            <v>12498217.799999999</v>
          </cell>
          <cell r="O109">
            <v>14096441.499999998</v>
          </cell>
          <cell r="P109">
            <v>15752444.099999998</v>
          </cell>
          <cell r="Q109">
            <v>17433668.099999998</v>
          </cell>
          <cell r="R109">
            <v>19111751.699999999</v>
          </cell>
          <cell r="U109">
            <v>1038455.89</v>
          </cell>
          <cell r="V109">
            <v>2036125.09</v>
          </cell>
          <cell r="W109">
            <v>3119716.39</v>
          </cell>
          <cell r="AF109">
            <v>10337334.699999999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W109">
            <v>18745.2</v>
          </cell>
          <cell r="AX109">
            <v>37451.5</v>
          </cell>
          <cell r="AY109">
            <v>53756.3</v>
          </cell>
          <cell r="AZ109">
            <v>69558.8</v>
          </cell>
          <cell r="BA109">
            <v>82959.8</v>
          </cell>
          <cell r="BB109">
            <v>95127.8</v>
          </cell>
          <cell r="BC109">
            <v>107264.6</v>
          </cell>
          <cell r="BD109">
            <v>119378.8</v>
          </cell>
          <cell r="BE109">
            <v>131641.20000000001</v>
          </cell>
          <cell r="BF109">
            <v>146381.90000000002</v>
          </cell>
          <cell r="BG109">
            <v>162700.50000000003</v>
          </cell>
          <cell r="BH109">
            <v>177018.50000000003</v>
          </cell>
        </row>
        <row r="110">
          <cell r="G110">
            <v>5972934.5999999996</v>
          </cell>
          <cell r="H110">
            <v>11846529.199999999</v>
          </cell>
          <cell r="I110">
            <v>17528499.699999999</v>
          </cell>
          <cell r="J110">
            <v>22933504.799999997</v>
          </cell>
          <cell r="K110">
            <v>24456357.899999999</v>
          </cell>
          <cell r="L110">
            <v>24912632.299999997</v>
          </cell>
          <cell r="M110">
            <v>25976445.099999998</v>
          </cell>
          <cell r="N110">
            <v>26218438.499999996</v>
          </cell>
          <cell r="O110">
            <v>30634055.899999999</v>
          </cell>
          <cell r="P110">
            <v>36385859.299999997</v>
          </cell>
          <cell r="Q110">
            <v>42141849</v>
          </cell>
          <cell r="R110">
            <v>47934552.799999997</v>
          </cell>
          <cell r="U110">
            <v>9875128.8000000007</v>
          </cell>
          <cell r="V110">
            <v>19800693.100000001</v>
          </cell>
          <cell r="W110">
            <v>28264026.199999999</v>
          </cell>
          <cell r="AF110">
            <v>74195580.5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W110">
            <v>57829.5</v>
          </cell>
          <cell r="AX110">
            <v>115659</v>
          </cell>
          <cell r="AY110">
            <v>172588.2</v>
          </cell>
          <cell r="AZ110">
            <v>227536.6</v>
          </cell>
          <cell r="BA110">
            <v>252217</v>
          </cell>
          <cell r="BB110">
            <v>253677.7</v>
          </cell>
          <cell r="BC110">
            <v>254746.7</v>
          </cell>
          <cell r="BD110">
            <v>255816.2</v>
          </cell>
          <cell r="BE110">
            <v>284753</v>
          </cell>
          <cell r="BF110">
            <v>340279.4</v>
          </cell>
          <cell r="BG110">
            <v>397676.60000000003</v>
          </cell>
          <cell r="BH110">
            <v>455501.80000000005</v>
          </cell>
        </row>
        <row r="111">
          <cell r="G111">
            <v>3055796.1</v>
          </cell>
          <cell r="H111">
            <v>5646804.2000000002</v>
          </cell>
          <cell r="I111">
            <v>8343977.5</v>
          </cell>
          <cell r="J111">
            <v>13920053.199999999</v>
          </cell>
          <cell r="K111">
            <v>16387076.199999999</v>
          </cell>
          <cell r="L111">
            <v>18835138.199999999</v>
          </cell>
          <cell r="M111">
            <v>21354578.199999999</v>
          </cell>
          <cell r="N111">
            <v>23943186.5</v>
          </cell>
          <cell r="O111">
            <v>26557556.300000001</v>
          </cell>
          <cell r="P111">
            <v>29039168.800000001</v>
          </cell>
          <cell r="Q111">
            <v>31594891.800000001</v>
          </cell>
          <cell r="R111">
            <v>34125481.299999997</v>
          </cell>
          <cell r="U111">
            <v>1301734.42</v>
          </cell>
          <cell r="V111">
            <v>2594886.52</v>
          </cell>
          <cell r="W111">
            <v>3474166.52</v>
          </cell>
          <cell r="AF111">
            <v>12251235.9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W111">
            <v>21668</v>
          </cell>
          <cell r="AX111">
            <v>39671.599999999999</v>
          </cell>
          <cell r="AY111">
            <v>61293.3</v>
          </cell>
          <cell r="AZ111">
            <v>100294</v>
          </cell>
          <cell r="BA111">
            <v>123624.9</v>
          </cell>
          <cell r="BB111">
            <v>142822.39999999999</v>
          </cell>
          <cell r="BC111">
            <v>162086.9</v>
          </cell>
          <cell r="BD111">
            <v>178501.3</v>
          </cell>
          <cell r="BE111">
            <v>199205.5</v>
          </cell>
          <cell r="BF111">
            <v>221770.9</v>
          </cell>
          <cell r="BG111">
            <v>239011.1</v>
          </cell>
          <cell r="BH111">
            <v>257488.6</v>
          </cell>
        </row>
        <row r="112">
          <cell r="G112">
            <v>674904.6</v>
          </cell>
          <cell r="H112">
            <v>1605980.9</v>
          </cell>
          <cell r="I112">
            <v>2236467.7999999998</v>
          </cell>
          <cell r="J112">
            <v>2872142</v>
          </cell>
          <cell r="K112">
            <v>3527799.1</v>
          </cell>
          <cell r="L112">
            <v>4182655.5</v>
          </cell>
          <cell r="M112">
            <v>4831306.0999999996</v>
          </cell>
          <cell r="N112">
            <v>5475785.2999999998</v>
          </cell>
          <cell r="O112">
            <v>6124610.7999999998</v>
          </cell>
          <cell r="P112">
            <v>6775637.7000000002</v>
          </cell>
          <cell r="Q112">
            <v>7418936.2999999998</v>
          </cell>
          <cell r="R112">
            <v>8062582.2000000002</v>
          </cell>
          <cell r="U112">
            <v>305269.62</v>
          </cell>
          <cell r="V112">
            <v>598832.43999999994</v>
          </cell>
          <cell r="W112">
            <v>903022.21</v>
          </cell>
          <cell r="AF112">
            <v>3205591.8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W112">
            <v>15844.7</v>
          </cell>
          <cell r="AX112">
            <v>31542</v>
          </cell>
          <cell r="AY112">
            <v>47605.5</v>
          </cell>
          <cell r="AZ112">
            <v>63255.5</v>
          </cell>
          <cell r="BA112">
            <v>78795.399999999994</v>
          </cell>
          <cell r="BB112">
            <v>94762.7</v>
          </cell>
          <cell r="BC112">
            <v>110157</v>
          </cell>
          <cell r="BD112">
            <v>125357.3</v>
          </cell>
          <cell r="BE112">
            <v>141341.20000000001</v>
          </cell>
          <cell r="BF112">
            <v>157086.30000000002</v>
          </cell>
          <cell r="BG112">
            <v>172824.2</v>
          </cell>
          <cell r="BH112">
            <v>189263.40000000002</v>
          </cell>
        </row>
        <row r="113">
          <cell r="G113">
            <v>1015265.5</v>
          </cell>
          <cell r="H113">
            <v>2029177.6</v>
          </cell>
          <cell r="I113">
            <v>3036486.3</v>
          </cell>
          <cell r="J113">
            <v>4011057.5999999996</v>
          </cell>
          <cell r="K113">
            <v>4989786</v>
          </cell>
          <cell r="L113">
            <v>5973447.4000000004</v>
          </cell>
          <cell r="M113">
            <v>6886462.2000000002</v>
          </cell>
          <cell r="N113">
            <v>7795626.7000000002</v>
          </cell>
          <cell r="O113">
            <v>8828909.1999999993</v>
          </cell>
          <cell r="P113">
            <v>9871141.1999999993</v>
          </cell>
          <cell r="Q113">
            <v>10856505.699999999</v>
          </cell>
          <cell r="R113">
            <v>11896016.5</v>
          </cell>
          <cell r="U113">
            <v>905924.05</v>
          </cell>
          <cell r="V113">
            <v>1803673.1</v>
          </cell>
          <cell r="W113">
            <v>2705547.25</v>
          </cell>
          <cell r="AF113">
            <v>9422921.0999999996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W113">
            <v>5183.7</v>
          </cell>
          <cell r="AX113">
            <v>10370.9</v>
          </cell>
          <cell r="AY113">
            <v>15558.599999999999</v>
          </cell>
          <cell r="AZ113">
            <v>20713.099999999999</v>
          </cell>
          <cell r="BA113">
            <v>25896.399999999998</v>
          </cell>
          <cell r="BB113">
            <v>31167.699999999997</v>
          </cell>
          <cell r="BC113">
            <v>36396.799999999996</v>
          </cell>
          <cell r="BD113">
            <v>41627.399999999994</v>
          </cell>
          <cell r="BE113">
            <v>46817.7</v>
          </cell>
          <cell r="BF113">
            <v>51992</v>
          </cell>
          <cell r="BG113">
            <v>57191.9</v>
          </cell>
          <cell r="BH113">
            <v>62434.3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</row>
        <row r="115">
          <cell r="G115">
            <v>1780479.8</v>
          </cell>
          <cell r="H115">
            <v>3463612.4000000004</v>
          </cell>
          <cell r="I115">
            <v>6109404</v>
          </cell>
          <cell r="J115">
            <v>9277503</v>
          </cell>
          <cell r="K115">
            <v>11946018.6</v>
          </cell>
          <cell r="L115">
            <v>15484947.1</v>
          </cell>
          <cell r="M115">
            <v>19653315.5</v>
          </cell>
          <cell r="N115">
            <v>21654134.199999999</v>
          </cell>
          <cell r="O115">
            <v>22843884.599999998</v>
          </cell>
          <cell r="P115">
            <v>23374196.499999996</v>
          </cell>
          <cell r="Q115">
            <v>23724111.999999996</v>
          </cell>
          <cell r="R115">
            <v>25223432.599999998</v>
          </cell>
          <cell r="U115">
            <v>982430.6</v>
          </cell>
          <cell r="V115">
            <v>1536987.7</v>
          </cell>
          <cell r="W115">
            <v>2401677.9500000002</v>
          </cell>
          <cell r="AF115">
            <v>3257824.2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W115">
            <v>20389.400000000001</v>
          </cell>
          <cell r="AX115">
            <v>28233.600000000002</v>
          </cell>
          <cell r="AY115">
            <v>38713.4</v>
          </cell>
          <cell r="AZ115">
            <v>52142.7</v>
          </cell>
          <cell r="BA115">
            <v>55397.599999999999</v>
          </cell>
          <cell r="BB115">
            <v>60066.7</v>
          </cell>
          <cell r="BC115">
            <v>74946.899999999994</v>
          </cell>
          <cell r="BD115">
            <v>75273</v>
          </cell>
          <cell r="BE115">
            <v>75782.3</v>
          </cell>
          <cell r="BF115">
            <v>90786.900000000009</v>
          </cell>
          <cell r="BG115">
            <v>91139.400000000009</v>
          </cell>
          <cell r="BH115">
            <v>91609.000000000015</v>
          </cell>
        </row>
        <row r="116">
          <cell r="G116">
            <v>1463059.7</v>
          </cell>
          <cell r="H116">
            <v>3776542.8</v>
          </cell>
          <cell r="I116">
            <v>6839975.6999999993</v>
          </cell>
          <cell r="J116">
            <v>10856904.5</v>
          </cell>
          <cell r="K116">
            <v>14850821.699999999</v>
          </cell>
          <cell r="L116">
            <v>17846050.199999999</v>
          </cell>
          <cell r="M116">
            <v>20505964.399999999</v>
          </cell>
          <cell r="N116">
            <v>22932474.099999998</v>
          </cell>
          <cell r="O116">
            <v>24907552.699999999</v>
          </cell>
          <cell r="P116">
            <v>27159982</v>
          </cell>
          <cell r="Q116">
            <v>28527120.5</v>
          </cell>
          <cell r="R116">
            <v>29751881.899999999</v>
          </cell>
          <cell r="U116">
            <v>500581.6</v>
          </cell>
          <cell r="V116">
            <v>690701.78</v>
          </cell>
          <cell r="W116">
            <v>889627.36</v>
          </cell>
          <cell r="AF116">
            <v>2631635.2000000002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W116">
            <v>7500</v>
          </cell>
          <cell r="AX116">
            <v>7500</v>
          </cell>
          <cell r="AY116">
            <v>15000</v>
          </cell>
          <cell r="AZ116">
            <v>15000</v>
          </cell>
          <cell r="BA116">
            <v>15000</v>
          </cell>
          <cell r="BB116">
            <v>22500</v>
          </cell>
          <cell r="BC116">
            <v>22500</v>
          </cell>
          <cell r="BD116">
            <v>22500</v>
          </cell>
          <cell r="BE116">
            <v>30000</v>
          </cell>
          <cell r="BF116">
            <v>30000</v>
          </cell>
          <cell r="BG116">
            <v>30000</v>
          </cell>
          <cell r="BH116">
            <v>30000</v>
          </cell>
        </row>
        <row r="117">
          <cell r="G117">
            <v>3171986.1</v>
          </cell>
          <cell r="H117">
            <v>6469915.9000000004</v>
          </cell>
          <cell r="I117">
            <v>10368863</v>
          </cell>
          <cell r="J117">
            <v>14327160.300000001</v>
          </cell>
          <cell r="K117">
            <v>18476282.300000001</v>
          </cell>
          <cell r="L117">
            <v>22112329.600000001</v>
          </cell>
          <cell r="M117">
            <v>25556067.100000001</v>
          </cell>
          <cell r="N117">
            <v>28758950.800000001</v>
          </cell>
          <cell r="O117">
            <v>32064819</v>
          </cell>
          <cell r="P117">
            <v>35557244.5</v>
          </cell>
          <cell r="Q117">
            <v>38487858.399999999</v>
          </cell>
          <cell r="R117">
            <v>41440035.100000001</v>
          </cell>
          <cell r="U117">
            <v>6298699.5</v>
          </cell>
          <cell r="V117">
            <v>12125093.800000001</v>
          </cell>
          <cell r="W117">
            <v>17865354.199999999</v>
          </cell>
          <cell r="AF117">
            <v>62141018.299999997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</row>
        <row r="118">
          <cell r="G118">
            <v>6232144.5999999996</v>
          </cell>
          <cell r="H118">
            <v>13502735.699999999</v>
          </cell>
          <cell r="I118">
            <v>20448910.100000001</v>
          </cell>
          <cell r="J118">
            <v>26277219.300000001</v>
          </cell>
          <cell r="K118">
            <v>32940694.700000003</v>
          </cell>
          <cell r="L118">
            <v>39589289.900000006</v>
          </cell>
          <cell r="M118">
            <v>45607512.900000006</v>
          </cell>
          <cell r="N118">
            <v>50877941.200000003</v>
          </cell>
          <cell r="O118">
            <v>55925971.700000003</v>
          </cell>
          <cell r="P118">
            <v>60721381.100000001</v>
          </cell>
          <cell r="Q118">
            <v>65512569.600000001</v>
          </cell>
          <cell r="R118">
            <v>70311800.400000006</v>
          </cell>
          <cell r="U118">
            <v>287465.90000000002</v>
          </cell>
          <cell r="V118">
            <v>641124.39</v>
          </cell>
          <cell r="W118">
            <v>923823.8</v>
          </cell>
          <cell r="AF118">
            <v>3555865.7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</row>
        <row r="119">
          <cell r="G119">
            <v>725961</v>
          </cell>
          <cell r="H119">
            <v>1243492.6000000001</v>
          </cell>
          <cell r="I119">
            <v>2088447.1</v>
          </cell>
          <cell r="J119">
            <v>4536954.4000000004</v>
          </cell>
          <cell r="K119">
            <v>6275870.8000000007</v>
          </cell>
          <cell r="L119">
            <v>8131727.3000000007</v>
          </cell>
          <cell r="M119">
            <v>9325662.8000000007</v>
          </cell>
          <cell r="N119">
            <v>11186982.9</v>
          </cell>
          <cell r="O119">
            <v>11897088.1</v>
          </cell>
          <cell r="P119">
            <v>12560329.4</v>
          </cell>
          <cell r="Q119">
            <v>12914943.200000001</v>
          </cell>
          <cell r="R119">
            <v>13181678.200000001</v>
          </cell>
          <cell r="U119">
            <v>476155.34</v>
          </cell>
          <cell r="V119">
            <v>950573</v>
          </cell>
          <cell r="W119">
            <v>1542874.56</v>
          </cell>
          <cell r="AF119">
            <v>4464570.7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W119">
            <v>1374.9</v>
          </cell>
          <cell r="AX119">
            <v>1886.3000000000002</v>
          </cell>
          <cell r="AY119">
            <v>2666.2000000000003</v>
          </cell>
          <cell r="AZ119">
            <v>3489.9000000000005</v>
          </cell>
          <cell r="BA119">
            <v>10340.700000000001</v>
          </cell>
          <cell r="BB119">
            <v>12108.1</v>
          </cell>
          <cell r="BC119">
            <v>13333.800000000001</v>
          </cell>
          <cell r="BD119">
            <v>15276.800000000001</v>
          </cell>
          <cell r="BE119">
            <v>16409.300000000003</v>
          </cell>
          <cell r="BF119">
            <v>16701.600000000002</v>
          </cell>
          <cell r="BG119">
            <v>17126.600000000002</v>
          </cell>
          <cell r="BH119">
            <v>17632.100000000002</v>
          </cell>
        </row>
        <row r="120">
          <cell r="G120">
            <v>1304008.2</v>
          </cell>
          <cell r="H120">
            <v>2248338</v>
          </cell>
          <cell r="I120">
            <v>3172311.8</v>
          </cell>
          <cell r="J120">
            <v>4133019.6999999997</v>
          </cell>
          <cell r="K120">
            <v>5220956.8</v>
          </cell>
          <cell r="L120">
            <v>6241462.7000000002</v>
          </cell>
          <cell r="M120">
            <v>7423661.4000000004</v>
          </cell>
          <cell r="N120">
            <v>8393493.5999999996</v>
          </cell>
          <cell r="O120">
            <v>9356839.5</v>
          </cell>
          <cell r="P120">
            <v>10385541</v>
          </cell>
          <cell r="Q120">
            <v>11353426.699999999</v>
          </cell>
          <cell r="R120">
            <v>12310609.6</v>
          </cell>
          <cell r="U120">
            <v>122532.7</v>
          </cell>
          <cell r="V120">
            <v>172171.5</v>
          </cell>
          <cell r="W120">
            <v>219960.2</v>
          </cell>
          <cell r="AF120">
            <v>749919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W120">
            <v>13579.8</v>
          </cell>
          <cell r="AX120">
            <v>26909.599999999999</v>
          </cell>
          <cell r="AY120">
            <v>40389.899999999994</v>
          </cell>
          <cell r="AZ120">
            <v>53841.7</v>
          </cell>
          <cell r="BA120">
            <v>67051.5</v>
          </cell>
          <cell r="BB120">
            <v>80411.8</v>
          </cell>
          <cell r="BC120">
            <v>93863.6</v>
          </cell>
          <cell r="BD120">
            <v>107073.40000000001</v>
          </cell>
          <cell r="BE120">
            <v>120433.70000000001</v>
          </cell>
          <cell r="BF120">
            <v>133885.6</v>
          </cell>
          <cell r="BG120">
            <v>147215.5</v>
          </cell>
          <cell r="BH120">
            <v>161318.20000000001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</row>
        <row r="122">
          <cell r="G122">
            <v>37761635.79999999</v>
          </cell>
          <cell r="H122">
            <v>75329593.599999994</v>
          </cell>
          <cell r="I122">
            <v>119343741</v>
          </cell>
          <cell r="J122">
            <v>168657233.79999998</v>
          </cell>
          <cell r="K122">
            <v>209152425.69999999</v>
          </cell>
          <cell r="L122">
            <v>247999243.29999998</v>
          </cell>
          <cell r="M122">
            <v>284705896.99999994</v>
          </cell>
          <cell r="N122">
            <v>314860289.89999998</v>
          </cell>
          <cell r="O122">
            <v>349434708.89999998</v>
          </cell>
          <cell r="P122">
            <v>380808267.69999999</v>
          </cell>
          <cell r="Q122">
            <v>407087780.5</v>
          </cell>
          <cell r="R122">
            <v>431072782.69999999</v>
          </cell>
          <cell r="U122">
            <v>14492280.809999997</v>
          </cell>
          <cell r="V122">
            <v>29390119.490000002</v>
          </cell>
          <cell r="W122">
            <v>46169866.549999997</v>
          </cell>
          <cell r="AF122">
            <v>137220033.5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W122">
            <v>379407.3</v>
          </cell>
          <cell r="AX122">
            <v>583375</v>
          </cell>
          <cell r="AY122">
            <v>827584.8</v>
          </cell>
          <cell r="AZ122">
            <v>974456.10000000009</v>
          </cell>
          <cell r="BA122">
            <v>1079241.8</v>
          </cell>
          <cell r="BB122">
            <v>1252385.7</v>
          </cell>
          <cell r="BC122">
            <v>1363728.3</v>
          </cell>
          <cell r="BD122">
            <v>1412952</v>
          </cell>
          <cell r="BE122">
            <v>1575708</v>
          </cell>
          <cell r="BF122">
            <v>1683453.2</v>
          </cell>
          <cell r="BG122">
            <v>1739591.8</v>
          </cell>
          <cell r="BH122">
            <v>1855014.9000000001</v>
          </cell>
        </row>
        <row r="123"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G124">
            <v>2833299</v>
          </cell>
          <cell r="H124">
            <v>5292414.3</v>
          </cell>
          <cell r="I124">
            <v>31592030.600000001</v>
          </cell>
          <cell r="J124">
            <v>34315886.5</v>
          </cell>
          <cell r="K124">
            <v>61527194.899999999</v>
          </cell>
          <cell r="L124">
            <v>63851917.899999999</v>
          </cell>
          <cell r="M124">
            <v>89314308</v>
          </cell>
          <cell r="N124">
            <v>91725084.200000003</v>
          </cell>
          <cell r="O124">
            <v>118503454</v>
          </cell>
          <cell r="P124">
            <v>121238732.3</v>
          </cell>
          <cell r="Q124">
            <v>123444486.7</v>
          </cell>
          <cell r="R124">
            <v>125948156.2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</row>
        <row r="126">
          <cell r="G126">
            <v>5896483.0999999996</v>
          </cell>
          <cell r="H126">
            <v>9936452</v>
          </cell>
          <cell r="I126">
            <v>33649701.799999997</v>
          </cell>
          <cell r="J126">
            <v>43802304.5</v>
          </cell>
          <cell r="K126">
            <v>111264960.8</v>
          </cell>
          <cell r="L126">
            <v>127892062.7</v>
          </cell>
          <cell r="M126">
            <v>148898654.40000001</v>
          </cell>
          <cell r="N126">
            <v>166214978.20000002</v>
          </cell>
          <cell r="O126">
            <v>194359422.70000002</v>
          </cell>
          <cell r="P126">
            <v>208897200.50000003</v>
          </cell>
          <cell r="Q126">
            <v>269038051.90000004</v>
          </cell>
          <cell r="R126">
            <v>271038051.90000004</v>
          </cell>
          <cell r="U126">
            <v>64443.9</v>
          </cell>
          <cell r="V126">
            <v>128887.8</v>
          </cell>
          <cell r="W126">
            <v>128887.8</v>
          </cell>
          <cell r="AF126">
            <v>819575.9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</row>
        <row r="128">
          <cell r="AW128">
            <v>8392283.0999999996</v>
          </cell>
          <cell r="AX128">
            <v>16678701.300000001</v>
          </cell>
          <cell r="AY128">
            <v>26401290.300000001</v>
          </cell>
          <cell r="AZ128">
            <v>35003727.600000001</v>
          </cell>
          <cell r="BA128">
            <v>43529531.299999997</v>
          </cell>
          <cell r="BB128">
            <v>53018615.5</v>
          </cell>
          <cell r="BC128">
            <v>61387776.199999996</v>
          </cell>
          <cell r="BD128">
            <v>69671692.799999997</v>
          </cell>
          <cell r="BE128">
            <v>79110054.599999994</v>
          </cell>
          <cell r="BF128">
            <v>88554625.5</v>
          </cell>
          <cell r="BG128">
            <v>98094431.5</v>
          </cell>
          <cell r="BH128">
            <v>106335134.3</v>
          </cell>
        </row>
        <row r="129">
          <cell r="G129">
            <v>2962100</v>
          </cell>
          <cell r="H129">
            <v>5738269.5999999996</v>
          </cell>
          <cell r="I129">
            <v>9885604.3999999985</v>
          </cell>
          <cell r="J129">
            <v>14129839.199999999</v>
          </cell>
          <cell r="K129">
            <v>17757774</v>
          </cell>
          <cell r="L129">
            <v>20739500</v>
          </cell>
          <cell r="M129">
            <v>23122900</v>
          </cell>
          <cell r="N129">
            <v>24974500</v>
          </cell>
          <cell r="O129">
            <v>27352500</v>
          </cell>
          <cell r="P129">
            <v>29867700</v>
          </cell>
          <cell r="Q129">
            <v>32206600</v>
          </cell>
          <cell r="R129">
            <v>33966500</v>
          </cell>
          <cell r="U129">
            <v>80000</v>
          </cell>
          <cell r="V129">
            <v>150000</v>
          </cell>
          <cell r="W129">
            <v>210000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</row>
        <row r="130">
          <cell r="G130">
            <v>4500000</v>
          </cell>
          <cell r="H130">
            <v>9687280</v>
          </cell>
          <cell r="I130">
            <v>14874560</v>
          </cell>
          <cell r="J130">
            <v>20061840</v>
          </cell>
          <cell r="K130">
            <v>25249120</v>
          </cell>
          <cell r="L130">
            <v>30436400</v>
          </cell>
          <cell r="M130">
            <v>33736400</v>
          </cell>
          <cell r="N130">
            <v>37036400</v>
          </cell>
          <cell r="O130">
            <v>40948680</v>
          </cell>
          <cell r="P130">
            <v>44442960</v>
          </cell>
          <cell r="Q130">
            <v>45471480</v>
          </cell>
          <cell r="R130">
            <v>46329756.399999999</v>
          </cell>
          <cell r="U130">
            <v>19898.8</v>
          </cell>
          <cell r="V130">
            <v>29729.7</v>
          </cell>
          <cell r="W130">
            <v>39282.9</v>
          </cell>
          <cell r="AF130">
            <v>220974.6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</row>
        <row r="131">
          <cell r="G131">
            <v>51915478.399999999</v>
          </cell>
          <cell r="H131">
            <v>103997372.40000001</v>
          </cell>
          <cell r="I131">
            <v>183319761.60000002</v>
          </cell>
          <cell r="J131">
            <v>209240252.50000003</v>
          </cell>
          <cell r="K131">
            <v>235420185.50000003</v>
          </cell>
          <cell r="L131">
            <v>249493946.90000004</v>
          </cell>
          <cell r="M131">
            <v>264667973.50000003</v>
          </cell>
          <cell r="N131">
            <v>280131723</v>
          </cell>
          <cell r="O131">
            <v>286239558.19999999</v>
          </cell>
          <cell r="P131">
            <v>317220189.89999998</v>
          </cell>
          <cell r="Q131">
            <v>323563417.59999996</v>
          </cell>
          <cell r="R131">
            <v>355979404.99999994</v>
          </cell>
          <cell r="U131">
            <v>267162.09999999998</v>
          </cell>
          <cell r="V131">
            <v>685463.9</v>
          </cell>
          <cell r="W131">
            <v>1043214.4</v>
          </cell>
          <cell r="AF131">
            <v>3204734.3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W131">
            <v>7676287</v>
          </cell>
          <cell r="AX131">
            <v>15258983.800000001</v>
          </cell>
          <cell r="AY131">
            <v>24155669.300000001</v>
          </cell>
          <cell r="AZ131">
            <v>32049051.899999999</v>
          </cell>
          <cell r="BA131">
            <v>39865515</v>
          </cell>
          <cell r="BB131">
            <v>48535775.5</v>
          </cell>
          <cell r="BC131">
            <v>56197335.899999999</v>
          </cell>
          <cell r="BD131">
            <v>63786083.399999999</v>
          </cell>
          <cell r="BE131">
            <v>72413402.5</v>
          </cell>
          <cell r="BF131">
            <v>80237514</v>
          </cell>
          <cell r="BG131">
            <v>88147143.799999997</v>
          </cell>
          <cell r="BH131">
            <v>95263796.799999997</v>
          </cell>
        </row>
        <row r="132">
          <cell r="G132">
            <v>0</v>
          </cell>
          <cell r="H132">
            <v>15000000</v>
          </cell>
          <cell r="I132">
            <v>15000000</v>
          </cell>
          <cell r="J132">
            <v>23000000</v>
          </cell>
          <cell r="K132">
            <v>31000000</v>
          </cell>
          <cell r="L132">
            <v>31000000</v>
          </cell>
          <cell r="M132">
            <v>31000000</v>
          </cell>
          <cell r="N132">
            <v>31000000</v>
          </cell>
          <cell r="O132">
            <v>31000000</v>
          </cell>
          <cell r="P132">
            <v>31000000</v>
          </cell>
          <cell r="Q132">
            <v>31000000</v>
          </cell>
          <cell r="R132">
            <v>31000000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</row>
        <row r="133"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BH133">
            <v>0</v>
          </cell>
        </row>
        <row r="134"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W134">
            <v>715996.1</v>
          </cell>
          <cell r="AX134">
            <v>1419717.5</v>
          </cell>
          <cell r="AY134">
            <v>2245621</v>
          </cell>
          <cell r="AZ134">
            <v>2954675.7</v>
          </cell>
          <cell r="BA134">
            <v>3664016.3000000003</v>
          </cell>
          <cell r="BB134">
            <v>4482840</v>
          </cell>
          <cell r="BC134">
            <v>5190440.3</v>
          </cell>
          <cell r="BD134">
            <v>5885609.3999999994</v>
          </cell>
          <cell r="BE134">
            <v>6696652.0999999996</v>
          </cell>
          <cell r="BF134">
            <v>8317111.5</v>
          </cell>
          <cell r="BG134">
            <v>9947287.6999999993</v>
          </cell>
          <cell r="BH134">
            <v>11071337.5</v>
          </cell>
        </row>
        <row r="135">
          <cell r="G135">
            <v>16138900</v>
          </cell>
          <cell r="H135">
            <v>32637300</v>
          </cell>
          <cell r="I135">
            <v>44543000</v>
          </cell>
          <cell r="J135">
            <v>62905805.399999999</v>
          </cell>
          <cell r="K135">
            <v>73680405.400000006</v>
          </cell>
          <cell r="L135">
            <v>85360705.400000006</v>
          </cell>
          <cell r="M135">
            <v>96631105.400000006</v>
          </cell>
          <cell r="N135">
            <v>107901505.40000001</v>
          </cell>
          <cell r="O135">
            <v>119441995.2</v>
          </cell>
          <cell r="P135">
            <v>131602795.2</v>
          </cell>
          <cell r="Q135">
            <v>143876430.90000001</v>
          </cell>
          <cell r="R135">
            <v>152026556.59999999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BH135">
            <v>0</v>
          </cell>
        </row>
        <row r="137">
          <cell r="G137">
            <v>78364473.099999994</v>
          </cell>
          <cell r="H137">
            <v>150437782.19999999</v>
          </cell>
          <cell r="I137">
            <v>215367115.29999998</v>
          </cell>
          <cell r="J137">
            <v>277332777.29999995</v>
          </cell>
          <cell r="K137">
            <v>372497072.69999993</v>
          </cell>
          <cell r="L137">
            <v>436565337.39999992</v>
          </cell>
          <cell r="M137">
            <v>465206626.39999992</v>
          </cell>
          <cell r="N137">
            <v>500633925.39999992</v>
          </cell>
          <cell r="O137">
            <v>581415723.39999986</v>
          </cell>
          <cell r="P137">
            <v>649508538.19999981</v>
          </cell>
          <cell r="Q137">
            <v>718386536.09999979</v>
          </cell>
          <cell r="R137">
            <v>792675753.49999976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</row>
        <row r="138">
          <cell r="G138">
            <v>0</v>
          </cell>
          <cell r="H138">
            <v>12021560.208684998</v>
          </cell>
          <cell r="I138">
            <v>22891543.508684993</v>
          </cell>
          <cell r="J138">
            <v>54827753.716492049</v>
          </cell>
          <cell r="K138">
            <v>75415064.116492048</v>
          </cell>
          <cell r="L138">
            <v>96345074.516492039</v>
          </cell>
          <cell r="M138">
            <v>115533248.81649204</v>
          </cell>
          <cell r="N138">
            <v>136269123.11649203</v>
          </cell>
          <cell r="O138">
            <v>156987646.84146848</v>
          </cell>
          <cell r="P138">
            <v>177659131.55509359</v>
          </cell>
          <cell r="Q138">
            <v>196303831.55509359</v>
          </cell>
          <cell r="R138">
            <v>247613811.18999994</v>
          </cell>
        </row>
        <row r="139">
          <cell r="G139">
            <v>519.20000000000005</v>
          </cell>
          <cell r="H139">
            <v>1038.4000000000001</v>
          </cell>
          <cell r="I139">
            <v>1557.6000000000001</v>
          </cell>
          <cell r="J139">
            <v>2076.8000000000002</v>
          </cell>
          <cell r="K139">
            <v>2596</v>
          </cell>
          <cell r="L139">
            <v>3115.2</v>
          </cell>
          <cell r="M139">
            <v>3634.3999999999996</v>
          </cell>
          <cell r="N139">
            <v>4153.5999999999995</v>
          </cell>
          <cell r="O139">
            <v>4672.7999999999993</v>
          </cell>
          <cell r="P139">
            <v>5191.9999999999991</v>
          </cell>
          <cell r="Q139">
            <v>5711.1999999999989</v>
          </cell>
          <cell r="R139">
            <v>6231.0999999999985</v>
          </cell>
          <cell r="V139">
            <v>1721000</v>
          </cell>
          <cell r="W139">
            <v>7960000</v>
          </cell>
          <cell r="AF139">
            <v>29945583.5</v>
          </cell>
          <cell r="AI139">
            <v>1012625</v>
          </cell>
          <cell r="AJ139">
            <v>2025250</v>
          </cell>
          <cell r="AK139">
            <v>3037875</v>
          </cell>
          <cell r="AL139">
            <v>4050500</v>
          </cell>
          <cell r="AM139">
            <v>5063125</v>
          </cell>
          <cell r="AN139">
            <v>6075750</v>
          </cell>
          <cell r="AO139">
            <v>7088375</v>
          </cell>
          <cell r="AP139">
            <v>8101000</v>
          </cell>
          <cell r="AQ139">
            <v>9113625</v>
          </cell>
          <cell r="AR139">
            <v>10126250</v>
          </cell>
          <cell r="AS139">
            <v>11138875</v>
          </cell>
          <cell r="AT139">
            <v>12151500</v>
          </cell>
          <cell r="AW139">
            <v>1921275.7</v>
          </cell>
          <cell r="AX139">
            <v>3837104.5999999996</v>
          </cell>
          <cell r="AY139">
            <v>6157796.5</v>
          </cell>
          <cell r="AZ139">
            <v>8132836.9000000004</v>
          </cell>
          <cell r="BA139">
            <v>10164856.700000001</v>
          </cell>
          <cell r="BB139">
            <v>12569780.300000001</v>
          </cell>
          <cell r="BC139">
            <v>14745160</v>
          </cell>
          <cell r="BD139">
            <v>16911178.699999999</v>
          </cell>
          <cell r="BE139">
            <v>19450785.099999998</v>
          </cell>
          <cell r="BF139">
            <v>21489903.699999999</v>
          </cell>
          <cell r="BG139">
            <v>23496473.399999999</v>
          </cell>
          <cell r="BH139">
            <v>25162869.099999998</v>
          </cell>
        </row>
        <row r="140">
          <cell r="AW140">
            <v>70664011.400000006</v>
          </cell>
          <cell r="AX140">
            <v>141472468.09999999</v>
          </cell>
          <cell r="AY140">
            <v>217363415.89999998</v>
          </cell>
          <cell r="AZ140">
            <v>290856523.30000001</v>
          </cell>
          <cell r="BA140">
            <v>365748342.10000002</v>
          </cell>
          <cell r="BB140">
            <v>443284447.00000006</v>
          </cell>
          <cell r="BC140">
            <v>518298728.40000004</v>
          </cell>
          <cell r="BD140">
            <v>593893377.39999998</v>
          </cell>
          <cell r="BE140">
            <v>672515403.30000007</v>
          </cell>
          <cell r="BF140">
            <v>751554462.60000002</v>
          </cell>
          <cell r="BG140">
            <v>830442612.30000007</v>
          </cell>
          <cell r="BH140">
            <v>911951622.89999998</v>
          </cell>
        </row>
        <row r="141">
          <cell r="G141">
            <v>1300.8</v>
          </cell>
          <cell r="H141">
            <v>2601.6</v>
          </cell>
          <cell r="I141">
            <v>3902.3999999999996</v>
          </cell>
          <cell r="J141">
            <v>5203.2</v>
          </cell>
          <cell r="K141">
            <v>6504</v>
          </cell>
          <cell r="L141">
            <v>7804.8</v>
          </cell>
          <cell r="M141">
            <v>9105.6</v>
          </cell>
          <cell r="N141">
            <v>10406.4</v>
          </cell>
          <cell r="O141">
            <v>11707.199999999999</v>
          </cell>
          <cell r="P141">
            <v>13007.999999999998</v>
          </cell>
          <cell r="Q141">
            <v>14308.799999999997</v>
          </cell>
          <cell r="R141">
            <v>15608.999999999998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W141">
            <v>70333138.900000006</v>
          </cell>
          <cell r="AX141">
            <v>141016251.90000001</v>
          </cell>
          <cell r="AY141">
            <v>216765619.69999999</v>
          </cell>
          <cell r="AZ141">
            <v>290189991</v>
          </cell>
          <cell r="BA141">
            <v>365039849.60000002</v>
          </cell>
          <cell r="BB141">
            <v>442358656.20000005</v>
          </cell>
          <cell r="BC141">
            <v>517295211.70000005</v>
          </cell>
          <cell r="BD141">
            <v>592843984.60000002</v>
          </cell>
          <cell r="BE141">
            <v>671302836.20000005</v>
          </cell>
          <cell r="BF141">
            <v>750187321.30000007</v>
          </cell>
          <cell r="BG141">
            <v>829017469.70000005</v>
          </cell>
          <cell r="BH141">
            <v>910466700</v>
          </cell>
        </row>
        <row r="142"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</row>
        <row r="143">
          <cell r="G143">
            <v>543525</v>
          </cell>
          <cell r="H143">
            <v>34362050</v>
          </cell>
          <cell r="I143">
            <v>34905575</v>
          </cell>
          <cell r="J143">
            <v>35449100</v>
          </cell>
          <cell r="K143">
            <v>35992625</v>
          </cell>
          <cell r="L143">
            <v>36536150</v>
          </cell>
          <cell r="M143">
            <v>37079675</v>
          </cell>
          <cell r="N143">
            <v>37623200</v>
          </cell>
          <cell r="O143">
            <v>38166725</v>
          </cell>
          <cell r="P143">
            <v>38710250</v>
          </cell>
          <cell r="Q143">
            <v>39253775</v>
          </cell>
          <cell r="R143">
            <v>39797300</v>
          </cell>
          <cell r="U143">
            <v>15628798.58</v>
          </cell>
          <cell r="V143">
            <v>33416752.34</v>
          </cell>
          <cell r="W143">
            <v>49063707.299999997</v>
          </cell>
          <cell r="AF143">
            <v>220595930.69999999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</row>
        <row r="144">
          <cell r="G144">
            <v>2578.5</v>
          </cell>
          <cell r="H144">
            <v>5157</v>
          </cell>
          <cell r="I144">
            <v>7735.5</v>
          </cell>
          <cell r="J144">
            <v>10314</v>
          </cell>
          <cell r="K144">
            <v>12892.5</v>
          </cell>
          <cell r="L144">
            <v>15471</v>
          </cell>
          <cell r="M144">
            <v>18049.5</v>
          </cell>
          <cell r="N144">
            <v>20628</v>
          </cell>
          <cell r="O144">
            <v>53206.5</v>
          </cell>
          <cell r="P144">
            <v>90312.2</v>
          </cell>
          <cell r="Q144">
            <v>92890.7</v>
          </cell>
          <cell r="R144">
            <v>95469.2</v>
          </cell>
          <cell r="U144">
            <v>1020</v>
          </cell>
          <cell r="V144">
            <v>2020</v>
          </cell>
          <cell r="W144">
            <v>2020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</row>
        <row r="145">
          <cell r="G145">
            <v>11400</v>
          </cell>
          <cell r="H145">
            <v>22800</v>
          </cell>
          <cell r="I145">
            <v>34200</v>
          </cell>
          <cell r="J145">
            <v>45600</v>
          </cell>
          <cell r="K145">
            <v>57000</v>
          </cell>
          <cell r="L145">
            <v>68400</v>
          </cell>
          <cell r="M145">
            <v>79800</v>
          </cell>
          <cell r="N145">
            <v>91200</v>
          </cell>
          <cell r="O145">
            <v>102600</v>
          </cell>
          <cell r="P145">
            <v>114000</v>
          </cell>
          <cell r="Q145">
            <v>125400</v>
          </cell>
          <cell r="R145">
            <v>136800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</row>
        <row r="146">
          <cell r="G146">
            <v>8213282.4000000004</v>
          </cell>
          <cell r="H146">
            <v>16072797.800000001</v>
          </cell>
          <cell r="I146">
            <v>23037905.700000003</v>
          </cell>
          <cell r="J146">
            <v>30744767.700000003</v>
          </cell>
          <cell r="K146">
            <v>37938192.5</v>
          </cell>
          <cell r="L146">
            <v>45575543.600000001</v>
          </cell>
          <cell r="M146">
            <v>51150084.200000003</v>
          </cell>
          <cell r="N146">
            <v>55619464.200000003</v>
          </cell>
          <cell r="O146">
            <v>64053061.300000004</v>
          </cell>
          <cell r="P146">
            <v>69703655.5</v>
          </cell>
          <cell r="Q146">
            <v>72586971.700000003</v>
          </cell>
          <cell r="R146">
            <v>75447029.799999997</v>
          </cell>
          <cell r="U146">
            <v>11649616</v>
          </cell>
          <cell r="V146">
            <v>13672669.199999999</v>
          </cell>
          <cell r="W146">
            <v>15415397.4</v>
          </cell>
          <cell r="AF146">
            <v>42089000.5</v>
          </cell>
          <cell r="AI146">
            <v>18500000</v>
          </cell>
          <cell r="AJ146">
            <v>37000000</v>
          </cell>
          <cell r="AK146">
            <v>55500000</v>
          </cell>
          <cell r="AL146">
            <v>74500000</v>
          </cell>
          <cell r="AM146">
            <v>93500000</v>
          </cell>
          <cell r="AN146">
            <v>144500000</v>
          </cell>
          <cell r="AO146">
            <v>164500000</v>
          </cell>
          <cell r="AP146">
            <v>184500000</v>
          </cell>
          <cell r="AQ146">
            <v>204500000</v>
          </cell>
          <cell r="AR146">
            <v>224500000</v>
          </cell>
          <cell r="AS146">
            <v>244500000</v>
          </cell>
          <cell r="AT146">
            <v>272000000</v>
          </cell>
          <cell r="AW146">
            <v>330872.5</v>
          </cell>
          <cell r="AX146">
            <v>456216.2</v>
          </cell>
          <cell r="AY146">
            <v>597796.19999999995</v>
          </cell>
          <cell r="AZ146">
            <v>666532.29999999993</v>
          </cell>
          <cell r="BA146">
            <v>708492.49999999988</v>
          </cell>
          <cell r="BB146">
            <v>925790.79999999981</v>
          </cell>
          <cell r="BC146">
            <v>1003516.6999999998</v>
          </cell>
          <cell r="BD146">
            <v>1049392.7999999998</v>
          </cell>
          <cell r="BE146">
            <v>1212567.0999999999</v>
          </cell>
          <cell r="BF146">
            <v>1367141.2999999998</v>
          </cell>
          <cell r="BG146">
            <v>1425142.5999999999</v>
          </cell>
          <cell r="BH146">
            <v>1484922.9</v>
          </cell>
        </row>
        <row r="147">
          <cell r="G147">
            <v>22000680.600000001</v>
          </cell>
          <cell r="H147">
            <v>42755630.691315003</v>
          </cell>
          <cell r="I147">
            <v>65097736.891314998</v>
          </cell>
          <cell r="J147">
            <v>85482042.08350794</v>
          </cell>
          <cell r="K147">
            <v>101665109.48350793</v>
          </cell>
          <cell r="L147">
            <v>118600259.58350793</v>
          </cell>
          <cell r="M147">
            <v>123226443.38350792</v>
          </cell>
          <cell r="N147">
            <v>128116558.88350792</v>
          </cell>
          <cell r="O147">
            <v>147586142.55853146</v>
          </cell>
          <cell r="P147">
            <v>173179162.54490638</v>
          </cell>
          <cell r="Q147">
            <v>197806548.74490637</v>
          </cell>
          <cell r="R147">
            <v>222324496.61000001</v>
          </cell>
          <cell r="U147">
            <v>2645559.6999999997</v>
          </cell>
          <cell r="V147">
            <v>5936620.6000000006</v>
          </cell>
          <cell r="W147">
            <v>7852397.3999999994</v>
          </cell>
          <cell r="AF147">
            <v>25542594.900000002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W147">
            <v>10231.799999999999</v>
          </cell>
          <cell r="AX147">
            <v>19986.599999999999</v>
          </cell>
          <cell r="AY147">
            <v>34850.6</v>
          </cell>
          <cell r="AZ147">
            <v>44019.6</v>
          </cell>
          <cell r="BA147">
            <v>52991.899999999994</v>
          </cell>
          <cell r="BB147">
            <v>62026.099999999991</v>
          </cell>
          <cell r="BC147">
            <v>70998.399999999994</v>
          </cell>
          <cell r="BD147">
            <v>79970.7</v>
          </cell>
          <cell r="BE147">
            <v>89004.9</v>
          </cell>
          <cell r="BF147">
            <v>98085.299999999988</v>
          </cell>
          <cell r="BG147">
            <v>107227.4</v>
          </cell>
          <cell r="BH147">
            <v>116415.9</v>
          </cell>
        </row>
        <row r="148">
          <cell r="G148">
            <v>706952.7</v>
          </cell>
          <cell r="H148">
            <v>1512564.2999999998</v>
          </cell>
          <cell r="I148">
            <v>2279102.6999999997</v>
          </cell>
          <cell r="J148">
            <v>2475428.6999999997</v>
          </cell>
          <cell r="K148">
            <v>2588512.9999999995</v>
          </cell>
          <cell r="L148">
            <v>3206859.9999999995</v>
          </cell>
          <cell r="M148">
            <v>3298104.6999999997</v>
          </cell>
          <cell r="N148">
            <v>3556633.9999999995</v>
          </cell>
          <cell r="O148">
            <v>4125031.3</v>
          </cell>
          <cell r="P148">
            <v>4182210.5999999996</v>
          </cell>
          <cell r="Q148">
            <v>4239389.8999999994</v>
          </cell>
          <cell r="R148">
            <v>5011308.3999999994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</row>
        <row r="149">
          <cell r="AW149">
            <v>836666.3</v>
          </cell>
          <cell r="AX149">
            <v>1050097.1000000001</v>
          </cell>
          <cell r="AY149">
            <v>1497009.5</v>
          </cell>
          <cell r="AZ149">
            <v>3422255.9000000004</v>
          </cell>
          <cell r="BA149">
            <v>4716242</v>
          </cell>
          <cell r="BB149">
            <v>5383040.2999999998</v>
          </cell>
          <cell r="BC149">
            <v>5383040.2999999998</v>
          </cell>
          <cell r="BD149">
            <v>5383040.2999999998</v>
          </cell>
          <cell r="BE149">
            <v>5383040.2999999998</v>
          </cell>
          <cell r="BF149">
            <v>5383040.2999999998</v>
          </cell>
          <cell r="BG149">
            <v>5383040.2999999998</v>
          </cell>
          <cell r="BH149">
            <v>5383040.2999999998</v>
          </cell>
        </row>
        <row r="150">
          <cell r="AW150">
            <v>836666.3</v>
          </cell>
          <cell r="AX150">
            <v>1050097.1000000001</v>
          </cell>
          <cell r="AY150">
            <v>1497009.5</v>
          </cell>
          <cell r="AZ150">
            <v>3422255.9000000004</v>
          </cell>
          <cell r="BA150">
            <v>4716242</v>
          </cell>
          <cell r="BB150">
            <v>5383040.2999999998</v>
          </cell>
          <cell r="BC150">
            <v>5383040.2999999998</v>
          </cell>
          <cell r="BD150">
            <v>5383040.2999999998</v>
          </cell>
          <cell r="BE150">
            <v>5383040.2999999998</v>
          </cell>
          <cell r="BF150">
            <v>5383040.2999999998</v>
          </cell>
          <cell r="BG150">
            <v>5383040.2999999998</v>
          </cell>
          <cell r="BH150">
            <v>5383040.2999999998</v>
          </cell>
        </row>
        <row r="151">
          <cell r="G151">
            <v>55384100</v>
          </cell>
          <cell r="H151">
            <v>128753100</v>
          </cell>
          <cell r="I151">
            <v>264349600</v>
          </cell>
          <cell r="J151">
            <v>486022300</v>
          </cell>
          <cell r="K151">
            <v>682693000</v>
          </cell>
          <cell r="L151">
            <v>866042800</v>
          </cell>
          <cell r="M151">
            <v>1027645300</v>
          </cell>
          <cell r="N151">
            <v>1167185700</v>
          </cell>
          <cell r="O151">
            <v>1293038000</v>
          </cell>
          <cell r="P151">
            <v>1390517200</v>
          </cell>
          <cell r="Q151">
            <v>1456034500</v>
          </cell>
          <cell r="R151">
            <v>1498373800</v>
          </cell>
          <cell r="U151">
            <v>1215981.6000000001</v>
          </cell>
          <cell r="V151">
            <v>18014011.199999999</v>
          </cell>
          <cell r="W151">
            <v>37860381</v>
          </cell>
          <cell r="AF151">
            <v>505265949.39999998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W151">
            <v>836666.3</v>
          </cell>
          <cell r="AX151">
            <v>1050097.1000000001</v>
          </cell>
          <cell r="AY151">
            <v>1497009.5</v>
          </cell>
          <cell r="AZ151">
            <v>2866743.7</v>
          </cell>
          <cell r="BA151">
            <v>3913417.5</v>
          </cell>
          <cell r="BB151">
            <v>4580215.8</v>
          </cell>
          <cell r="BC151">
            <v>4580215.8</v>
          </cell>
          <cell r="BD151">
            <v>4580215.8</v>
          </cell>
          <cell r="BE151">
            <v>4580215.8</v>
          </cell>
          <cell r="BF151">
            <v>4580215.8</v>
          </cell>
          <cell r="BG151">
            <v>4580215.8</v>
          </cell>
          <cell r="BH151">
            <v>4580215.8</v>
          </cell>
        </row>
        <row r="152">
          <cell r="G152">
            <v>1272500</v>
          </cell>
          <cell r="H152">
            <v>3035000</v>
          </cell>
          <cell r="I152">
            <v>7700800</v>
          </cell>
          <cell r="J152">
            <v>14725700</v>
          </cell>
          <cell r="K152">
            <v>23464200</v>
          </cell>
          <cell r="L152">
            <v>33411300</v>
          </cell>
          <cell r="M152">
            <v>39448500</v>
          </cell>
          <cell r="N152">
            <v>43798200</v>
          </cell>
          <cell r="O152">
            <v>46268400</v>
          </cell>
          <cell r="P152">
            <v>48449400</v>
          </cell>
          <cell r="Q152">
            <v>50395400</v>
          </cell>
          <cell r="R152">
            <v>51875400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555512.19999999995</v>
          </cell>
          <cell r="BA152">
            <v>802824.5</v>
          </cell>
          <cell r="BB152">
            <v>802824.5</v>
          </cell>
          <cell r="BC152">
            <v>802824.5</v>
          </cell>
          <cell r="BD152">
            <v>802824.5</v>
          </cell>
          <cell r="BE152">
            <v>802824.5</v>
          </cell>
          <cell r="BF152">
            <v>802824.5</v>
          </cell>
          <cell r="BG152">
            <v>802824.5</v>
          </cell>
          <cell r="BH152">
            <v>802824.5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</row>
        <row r="154">
          <cell r="G154">
            <v>610500</v>
          </cell>
          <cell r="H154">
            <v>1221000</v>
          </cell>
          <cell r="I154">
            <v>1831500</v>
          </cell>
          <cell r="J154">
            <v>2442000</v>
          </cell>
          <cell r="K154">
            <v>3052500</v>
          </cell>
          <cell r="L154">
            <v>3663000</v>
          </cell>
          <cell r="M154">
            <v>4273500</v>
          </cell>
          <cell r="N154">
            <v>4884000</v>
          </cell>
          <cell r="O154">
            <v>5494500</v>
          </cell>
          <cell r="P154">
            <v>6105000</v>
          </cell>
          <cell r="Q154">
            <v>6715500</v>
          </cell>
          <cell r="R154">
            <v>7326100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</row>
        <row r="155">
          <cell r="G155">
            <v>0</v>
          </cell>
          <cell r="H155">
            <v>0</v>
          </cell>
          <cell r="I155">
            <v>100000</v>
          </cell>
          <cell r="J155">
            <v>500000</v>
          </cell>
          <cell r="K155">
            <v>500000</v>
          </cell>
          <cell r="L155">
            <v>2275000</v>
          </cell>
          <cell r="M155">
            <v>3864676</v>
          </cell>
          <cell r="N155">
            <v>3864676</v>
          </cell>
          <cell r="O155">
            <v>4656600</v>
          </cell>
          <cell r="P155">
            <v>5656600</v>
          </cell>
          <cell r="Q155">
            <v>5656600</v>
          </cell>
          <cell r="R155">
            <v>5656600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</row>
        <row r="156">
          <cell r="G156">
            <v>0</v>
          </cell>
          <cell r="H156">
            <v>145103.4</v>
          </cell>
          <cell r="I156">
            <v>3645103.4</v>
          </cell>
          <cell r="J156">
            <v>3645103.4</v>
          </cell>
          <cell r="K156">
            <v>5945103.4000000004</v>
          </cell>
          <cell r="L156">
            <v>9903568.1999999993</v>
          </cell>
          <cell r="M156">
            <v>14154963.199999999</v>
          </cell>
          <cell r="N156">
            <v>14803998</v>
          </cell>
          <cell r="O156">
            <v>15803998</v>
          </cell>
          <cell r="P156">
            <v>16803998</v>
          </cell>
          <cell r="Q156">
            <v>31303998</v>
          </cell>
          <cell r="R156">
            <v>45303998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</row>
        <row r="157">
          <cell r="G157">
            <v>21242689.600000001</v>
          </cell>
          <cell r="H157">
            <v>27146736.600000001</v>
          </cell>
          <cell r="I157">
            <v>77076203.900000006</v>
          </cell>
          <cell r="J157">
            <v>97648767.200000003</v>
          </cell>
          <cell r="K157">
            <v>124418708</v>
          </cell>
          <cell r="L157">
            <v>161791552</v>
          </cell>
          <cell r="M157">
            <v>182178350.90000001</v>
          </cell>
          <cell r="N157">
            <v>239696560.69999999</v>
          </cell>
          <cell r="O157">
            <v>270530524.39999998</v>
          </cell>
          <cell r="P157">
            <v>304564006.09999996</v>
          </cell>
          <cell r="Q157">
            <v>318165306.59999996</v>
          </cell>
          <cell r="R157">
            <v>325659906.39999998</v>
          </cell>
          <cell r="V157">
            <v>10000</v>
          </cell>
          <cell r="W157">
            <v>30000</v>
          </cell>
          <cell r="AF157">
            <v>44014766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</row>
        <row r="159">
          <cell r="G159">
            <v>10512934.199999999</v>
          </cell>
          <cell r="H159">
            <v>16197876.399999999</v>
          </cell>
          <cell r="I159">
            <v>25545820.099999998</v>
          </cell>
          <cell r="J159">
            <v>28638583.799999997</v>
          </cell>
          <cell r="K159">
            <v>36579375.5</v>
          </cell>
          <cell r="L159">
            <v>45927319.200000003</v>
          </cell>
          <cell r="M159">
            <v>49020082.900000006</v>
          </cell>
          <cell r="N159">
            <v>52112846.600000009</v>
          </cell>
          <cell r="O159">
            <v>61460790.300000012</v>
          </cell>
          <cell r="P159">
            <v>64553554.000000015</v>
          </cell>
          <cell r="Q159">
            <v>67646317.700000018</v>
          </cell>
          <cell r="R159">
            <v>76994261.000000015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G161">
            <v>3786663.9</v>
          </cell>
          <cell r="H161">
            <v>2678454.7999999998</v>
          </cell>
          <cell r="I161">
            <v>44462350.299999997</v>
          </cell>
          <cell r="J161">
            <v>69532419.199999988</v>
          </cell>
          <cell r="K161">
            <v>60264962.499999985</v>
          </cell>
          <cell r="L161">
            <v>45236859.799999982</v>
          </cell>
          <cell r="M161">
            <v>36918195.999999985</v>
          </cell>
          <cell r="N161">
            <v>23245244.699999984</v>
          </cell>
          <cell r="O161">
            <v>7489311.6999999844</v>
          </cell>
          <cell r="P161">
            <v>-821257.20000001602</v>
          </cell>
          <cell r="Q161">
            <v>-10677301.400000015</v>
          </cell>
          <cell r="R161">
            <v>-27644895.000000015</v>
          </cell>
          <cell r="AF161">
            <v>279036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</row>
        <row r="164">
          <cell r="G164">
            <v>168750269.09024602</v>
          </cell>
          <cell r="H164">
            <v>338570226.58995336</v>
          </cell>
          <cell r="I164">
            <v>648413955.80588841</v>
          </cell>
          <cell r="J164">
            <v>829908812.54887307</v>
          </cell>
          <cell r="K164">
            <v>1062352411.4571551</v>
          </cell>
          <cell r="L164">
            <v>1153068207.128252</v>
          </cell>
          <cell r="M164">
            <v>1140012471.3962953</v>
          </cell>
          <cell r="N164">
            <v>1117698324.299016</v>
          </cell>
          <cell r="O164">
            <v>1152147587.2962499</v>
          </cell>
          <cell r="P164">
            <v>1182122854.6026518</v>
          </cell>
          <cell r="Q164">
            <v>1140645232.2114918</v>
          </cell>
          <cell r="R164">
            <v>751521836.04762602</v>
          </cell>
          <cell r="U164">
            <v>-11122946.359999999</v>
          </cell>
          <cell r="V164">
            <v>-19144887.870000005</v>
          </cell>
          <cell r="W164">
            <v>-14646224.769999981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44797370.210000038</v>
          </cell>
          <cell r="AG164">
            <v>0</v>
          </cell>
          <cell r="AI164">
            <v>-374.99999999627471</v>
          </cell>
          <cell r="AJ164">
            <v>-749.99999999627471</v>
          </cell>
          <cell r="AK164">
            <v>-1124.9999999962747</v>
          </cell>
          <cell r="AL164">
            <v>-19776117.413620036</v>
          </cell>
          <cell r="AM164">
            <v>-40261602.995340526</v>
          </cell>
          <cell r="AN164">
            <v>-31806964.522831686</v>
          </cell>
          <cell r="AO164">
            <v>-47931344.924982138</v>
          </cell>
          <cell r="AP164">
            <v>-59792766.318530522</v>
          </cell>
          <cell r="AQ164">
            <v>-70943694.543978542</v>
          </cell>
          <cell r="AR164">
            <v>-82094622.769426569</v>
          </cell>
          <cell r="AS164">
            <v>-171060975.84397858</v>
          </cell>
          <cell r="AT164">
            <v>-337217187.79999995</v>
          </cell>
          <cell r="AW164">
            <v>-18355957.491506606</v>
          </cell>
          <cell r="AX164">
            <v>-45464186.410660535</v>
          </cell>
          <cell r="AY164">
            <v>-83357990.819096312</v>
          </cell>
          <cell r="AZ164">
            <v>-81574329.734750897</v>
          </cell>
          <cell r="BA164">
            <v>-85615024.868447438</v>
          </cell>
          <cell r="BB164">
            <v>-90263957.223280624</v>
          </cell>
          <cell r="BC164">
            <v>-75969273.104928479</v>
          </cell>
          <cell r="BD164">
            <v>-67052325.690742478</v>
          </cell>
          <cell r="BE164">
            <v>-67186643.098034188</v>
          </cell>
          <cell r="BF164">
            <v>-62868283.965625122</v>
          </cell>
          <cell r="BG164">
            <v>-62631797.12735647</v>
          </cell>
          <cell r="BH164">
            <v>-102810677.23416746</v>
          </cell>
        </row>
        <row r="165">
          <cell r="G165">
            <v>43006460.820246018</v>
          </cell>
          <cell r="H165">
            <v>136828547.05995336</v>
          </cell>
          <cell r="I165">
            <v>348389482.02588844</v>
          </cell>
          <cell r="J165">
            <v>453267087.42887306</v>
          </cell>
          <cell r="K165">
            <v>678356591.7171551</v>
          </cell>
          <cell r="L165">
            <v>743401310.28825212</v>
          </cell>
          <cell r="M165">
            <v>648880294.08629549</v>
          </cell>
          <cell r="N165">
            <v>532367679.92901623</v>
          </cell>
          <cell r="O165">
            <v>491126926.02625</v>
          </cell>
          <cell r="P165">
            <v>436332845.0926519</v>
          </cell>
          <cell r="Q165">
            <v>426580178.02149194</v>
          </cell>
          <cell r="R165">
            <v>-4164600.232373476</v>
          </cell>
          <cell r="U165">
            <v>-11127228.66</v>
          </cell>
          <cell r="V165">
            <v>-19153452.470000006</v>
          </cell>
          <cell r="W165">
            <v>-14846714.669999981</v>
          </cell>
          <cell r="X165">
            <v>-233097.60000000001</v>
          </cell>
          <cell r="Y165">
            <v>-2379050</v>
          </cell>
          <cell r="Z165">
            <v>-9922315.3000000007</v>
          </cell>
          <cell r="AA165">
            <v>-12320527.700000001</v>
          </cell>
          <cell r="AB165">
            <v>-22301188.5</v>
          </cell>
          <cell r="AC165">
            <v>-24658266.199999999</v>
          </cell>
          <cell r="AD165">
            <v>-35156605.299999997</v>
          </cell>
          <cell r="AE165">
            <v>-38852389.899999999</v>
          </cell>
          <cell r="AF165">
            <v>1.0000042617321014E-2</v>
          </cell>
          <cell r="AG165">
            <v>0</v>
          </cell>
          <cell r="AI165">
            <v>-374.99999999627471</v>
          </cell>
          <cell r="AJ165">
            <v>-749.99999999627471</v>
          </cell>
          <cell r="AK165">
            <v>-1124.9999999962747</v>
          </cell>
          <cell r="AL165">
            <v>-19776117.413620036</v>
          </cell>
          <cell r="AM165">
            <v>-40261602.995340526</v>
          </cell>
          <cell r="AN165">
            <v>-20162572.651403084</v>
          </cell>
          <cell r="AO165">
            <v>-36286953.053553537</v>
          </cell>
          <cell r="AP165">
            <v>-48148374.447101921</v>
          </cell>
          <cell r="AQ165">
            <v>-32905350.920333751</v>
          </cell>
          <cell r="AR165">
            <v>-44056279.145781778</v>
          </cell>
          <cell r="AS165">
            <v>-133022632.22033381</v>
          </cell>
          <cell r="AT165">
            <v>-49794987.799999923</v>
          </cell>
          <cell r="AW165">
            <v>-18355957.491506606</v>
          </cell>
          <cell r="AX165">
            <v>-45464186.410660535</v>
          </cell>
          <cell r="AY165">
            <v>-83357990.819096312</v>
          </cell>
          <cell r="AZ165">
            <v>-81574329.734750897</v>
          </cell>
          <cell r="BA165">
            <v>-85615024.868447438</v>
          </cell>
          <cell r="BB165">
            <v>-90263957.223280624</v>
          </cell>
          <cell r="BC165">
            <v>-75969273.104928479</v>
          </cell>
          <cell r="BD165">
            <v>-67052325.690742478</v>
          </cell>
          <cell r="BE165">
            <v>-67186643.098034188</v>
          </cell>
          <cell r="BF165">
            <v>-62868283.965625122</v>
          </cell>
          <cell r="BG165">
            <v>-62631797.12735647</v>
          </cell>
          <cell r="BH165">
            <v>-102810677.23416746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</row>
        <row r="171">
          <cell r="G171">
            <v>93000000</v>
          </cell>
          <cell r="H171">
            <v>163000000</v>
          </cell>
          <cell r="I171">
            <v>203000000</v>
          </cell>
          <cell r="J171">
            <v>258630600</v>
          </cell>
          <cell r="K171">
            <v>236730600</v>
          </cell>
          <cell r="L171">
            <v>219017000</v>
          </cell>
          <cell r="M171">
            <v>273017000</v>
          </cell>
          <cell r="N171">
            <v>309017000</v>
          </cell>
          <cell r="O171">
            <v>351017000</v>
          </cell>
          <cell r="P171">
            <v>401017000</v>
          </cell>
          <cell r="Q171">
            <v>360215500</v>
          </cell>
          <cell r="R171">
            <v>390215500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-192122200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-75374199.999999985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-75374199.999999985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-75374199.999999985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</row>
        <row r="179">
          <cell r="G179">
            <v>93000000</v>
          </cell>
          <cell r="H179">
            <v>163000000</v>
          </cell>
          <cell r="I179">
            <v>203000000</v>
          </cell>
          <cell r="J179">
            <v>258630600</v>
          </cell>
          <cell r="K179">
            <v>236730600</v>
          </cell>
          <cell r="L179">
            <v>219017000</v>
          </cell>
          <cell r="M179">
            <v>273017000</v>
          </cell>
          <cell r="N179">
            <v>309017000</v>
          </cell>
          <cell r="O179">
            <v>351017000</v>
          </cell>
          <cell r="P179">
            <v>401017000</v>
          </cell>
          <cell r="Q179">
            <v>360215500</v>
          </cell>
          <cell r="R179">
            <v>390215500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-116748000.00000001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</row>
        <row r="180">
          <cell r="G180">
            <v>93000000</v>
          </cell>
          <cell r="H180">
            <v>163000000</v>
          </cell>
          <cell r="I180">
            <v>203000000</v>
          </cell>
          <cell r="J180">
            <v>258630600</v>
          </cell>
          <cell r="K180">
            <v>236730600</v>
          </cell>
          <cell r="L180">
            <v>219017000</v>
          </cell>
          <cell r="M180">
            <v>273017000</v>
          </cell>
          <cell r="N180">
            <v>309017000</v>
          </cell>
          <cell r="O180">
            <v>351017000</v>
          </cell>
          <cell r="P180">
            <v>401017000</v>
          </cell>
          <cell r="Q180">
            <v>360215500</v>
          </cell>
          <cell r="R180">
            <v>390215500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-116748000.00000001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</row>
        <row r="181">
          <cell r="G181">
            <v>120000000</v>
          </cell>
          <cell r="H181">
            <v>190000000</v>
          </cell>
          <cell r="I181">
            <v>360000000</v>
          </cell>
          <cell r="J181">
            <v>500000000</v>
          </cell>
          <cell r="K181">
            <v>610000000</v>
          </cell>
          <cell r="L181">
            <v>760000000</v>
          </cell>
          <cell r="M181">
            <v>960000000</v>
          </cell>
          <cell r="N181">
            <v>1110000000</v>
          </cell>
          <cell r="O181">
            <v>1332000000</v>
          </cell>
          <cell r="P181">
            <v>1542000000</v>
          </cell>
          <cell r="Q181">
            <v>1722000000</v>
          </cell>
          <cell r="R181">
            <v>1912000000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</row>
        <row r="182">
          <cell r="G182">
            <v>-27000000</v>
          </cell>
          <cell r="H182">
            <v>-27000000</v>
          </cell>
          <cell r="I182">
            <v>-157000000</v>
          </cell>
          <cell r="J182">
            <v>-241369400</v>
          </cell>
          <cell r="K182">
            <v>-373269400</v>
          </cell>
          <cell r="L182">
            <v>-540983000</v>
          </cell>
          <cell r="M182">
            <v>-686983000</v>
          </cell>
          <cell r="N182">
            <v>-800983000</v>
          </cell>
          <cell r="O182">
            <v>-980983000</v>
          </cell>
          <cell r="P182">
            <v>-1140983000</v>
          </cell>
          <cell r="Q182">
            <v>-1361784500</v>
          </cell>
          <cell r="R182">
            <v>-1521784500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-116748000.00000001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</row>
        <row r="183">
          <cell r="G183">
            <v>32743808.270000003</v>
          </cell>
          <cell r="H183">
            <v>38741679.530000001</v>
          </cell>
          <cell r="I183">
            <v>97024473.780000001</v>
          </cell>
          <cell r="J183">
            <v>118011125.12</v>
          </cell>
          <cell r="K183">
            <v>147265219.74000001</v>
          </cell>
          <cell r="L183">
            <v>190649896.84</v>
          </cell>
          <cell r="M183">
            <v>218115177.31</v>
          </cell>
          <cell r="N183">
            <v>276313644.37</v>
          </cell>
          <cell r="O183">
            <v>310003661.26999998</v>
          </cell>
          <cell r="P183">
            <v>344773009.50999999</v>
          </cell>
          <cell r="Q183">
            <v>353849554.19</v>
          </cell>
          <cell r="R183">
            <v>365470936.27999997</v>
          </cell>
          <cell r="U183">
            <v>4282.3</v>
          </cell>
          <cell r="V183">
            <v>8564.6</v>
          </cell>
          <cell r="W183">
            <v>200489.9</v>
          </cell>
          <cell r="X183">
            <v>233097.60000000001</v>
          </cell>
          <cell r="Y183">
            <v>2379050</v>
          </cell>
          <cell r="Z183">
            <v>9922315.3000000007</v>
          </cell>
          <cell r="AA183">
            <v>12320527.700000001</v>
          </cell>
          <cell r="AB183">
            <v>22301188.5</v>
          </cell>
          <cell r="AC183">
            <v>24658266.199999999</v>
          </cell>
          <cell r="AD183">
            <v>35156605.299999997</v>
          </cell>
          <cell r="AE183">
            <v>38852389.899999999</v>
          </cell>
          <cell r="AF183">
            <v>44797370.199999996</v>
          </cell>
          <cell r="AG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</row>
        <row r="184">
          <cell r="G184">
            <v>0</v>
          </cell>
          <cell r="H184">
            <v>0</v>
          </cell>
          <cell r="I184">
            <v>-1341979.74</v>
          </cell>
          <cell r="J184">
            <v>-1341979.74</v>
          </cell>
          <cell r="K184">
            <v>-1341979.74</v>
          </cell>
          <cell r="L184">
            <v>-1341979.74</v>
          </cell>
          <cell r="M184">
            <v>-1341979.74</v>
          </cell>
          <cell r="N184">
            <v>-1341979.74</v>
          </cell>
          <cell r="O184">
            <v>-2683959.48</v>
          </cell>
          <cell r="P184">
            <v>-2683959.48</v>
          </cell>
          <cell r="Q184">
            <v>-2683959.48</v>
          </cell>
          <cell r="R184">
            <v>-2683959.48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</row>
        <row r="185">
          <cell r="G185">
            <v>0</v>
          </cell>
          <cell r="H185">
            <v>0</v>
          </cell>
          <cell r="I185">
            <v>-1341979.74</v>
          </cell>
          <cell r="J185">
            <v>-1341979.74</v>
          </cell>
          <cell r="K185">
            <v>-1341979.74</v>
          </cell>
          <cell r="L185">
            <v>-1341979.74</v>
          </cell>
          <cell r="M185">
            <v>-1341979.74</v>
          </cell>
          <cell r="N185">
            <v>-1341979.74</v>
          </cell>
          <cell r="O185">
            <v>-2683959.48</v>
          </cell>
          <cell r="P185">
            <v>-2683959.48</v>
          </cell>
          <cell r="Q185">
            <v>-2683959.48</v>
          </cell>
          <cell r="R185">
            <v>-2683959.48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</row>
        <row r="187">
          <cell r="G187">
            <v>0</v>
          </cell>
          <cell r="H187">
            <v>0</v>
          </cell>
          <cell r="I187">
            <v>-1341979.74</v>
          </cell>
          <cell r="J187">
            <v>-1341979.74</v>
          </cell>
          <cell r="K187">
            <v>-1341979.74</v>
          </cell>
          <cell r="L187">
            <v>-1341979.74</v>
          </cell>
          <cell r="M187">
            <v>-1341979.74</v>
          </cell>
          <cell r="N187">
            <v>-1341979.74</v>
          </cell>
          <cell r="O187">
            <v>-2683959.48</v>
          </cell>
          <cell r="P187">
            <v>-2683959.48</v>
          </cell>
          <cell r="Q187">
            <v>-2683959.48</v>
          </cell>
          <cell r="R187">
            <v>-2683959.48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</row>
        <row r="189">
          <cell r="G189">
            <v>32743808.270000003</v>
          </cell>
          <cell r="H189">
            <v>38741679.530000001</v>
          </cell>
          <cell r="I189">
            <v>98366453.520000011</v>
          </cell>
          <cell r="J189">
            <v>119353104.86000001</v>
          </cell>
          <cell r="K189">
            <v>148607199.48000002</v>
          </cell>
          <cell r="L189">
            <v>191991876.58000001</v>
          </cell>
          <cell r="M189">
            <v>219457157.05000001</v>
          </cell>
          <cell r="N189">
            <v>277655624.11000001</v>
          </cell>
          <cell r="O189">
            <v>312687620.75</v>
          </cell>
          <cell r="P189">
            <v>347456968.99000001</v>
          </cell>
          <cell r="Q189">
            <v>356533513.67000002</v>
          </cell>
          <cell r="R189">
            <v>368154895.75999999</v>
          </cell>
          <cell r="U189">
            <v>4282.3</v>
          </cell>
          <cell r="V189">
            <v>8564.6</v>
          </cell>
          <cell r="W189">
            <v>200489.9</v>
          </cell>
          <cell r="X189">
            <v>233097.60000000001</v>
          </cell>
          <cell r="Y189">
            <v>2379050</v>
          </cell>
          <cell r="Z189">
            <v>9922315.3000000007</v>
          </cell>
          <cell r="AA189">
            <v>12320527.700000001</v>
          </cell>
          <cell r="AB189">
            <v>22301188.5</v>
          </cell>
          <cell r="AC189">
            <v>24658266.199999999</v>
          </cell>
          <cell r="AD189">
            <v>35156605.299999997</v>
          </cell>
          <cell r="AE189">
            <v>38852389.899999999</v>
          </cell>
          <cell r="AF189">
            <v>44797370.199999996</v>
          </cell>
          <cell r="AG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</row>
        <row r="190">
          <cell r="G190">
            <v>32743808.270000003</v>
          </cell>
          <cell r="H190">
            <v>38741679.530000001</v>
          </cell>
          <cell r="I190">
            <v>98366453.520000011</v>
          </cell>
          <cell r="J190">
            <v>119353104.86000001</v>
          </cell>
          <cell r="K190">
            <v>148607199.48000002</v>
          </cell>
          <cell r="L190">
            <v>191991876.58000001</v>
          </cell>
          <cell r="M190">
            <v>219457157.05000001</v>
          </cell>
          <cell r="N190">
            <v>277655624.11000001</v>
          </cell>
          <cell r="O190">
            <v>312687620.75</v>
          </cell>
          <cell r="P190">
            <v>347456968.99000001</v>
          </cell>
          <cell r="Q190">
            <v>356533513.67000002</v>
          </cell>
          <cell r="R190">
            <v>368154895.75999999</v>
          </cell>
          <cell r="U190">
            <v>4282.3</v>
          </cell>
          <cell r="V190">
            <v>8564.6</v>
          </cell>
          <cell r="W190">
            <v>200489.9</v>
          </cell>
          <cell r="X190">
            <v>233097.60000000001</v>
          </cell>
          <cell r="Y190">
            <v>2379050</v>
          </cell>
          <cell r="Z190">
            <v>9922315.3000000007</v>
          </cell>
          <cell r="AA190">
            <v>12320527.700000001</v>
          </cell>
          <cell r="AB190">
            <v>22301188.5</v>
          </cell>
          <cell r="AC190">
            <v>24658266.199999999</v>
          </cell>
          <cell r="AD190">
            <v>35156605.299999997</v>
          </cell>
          <cell r="AE190">
            <v>38852389.899999999</v>
          </cell>
          <cell r="AF190">
            <v>44797370.199999996</v>
          </cell>
          <cell r="AG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</row>
        <row r="191">
          <cell r="G191">
            <v>34393686.600000001</v>
          </cell>
          <cell r="H191">
            <v>49032460.700000003</v>
          </cell>
          <cell r="I191">
            <v>113209018.80000001</v>
          </cell>
          <cell r="J191">
            <v>140781092</v>
          </cell>
          <cell r="K191">
            <v>180219029.80000001</v>
          </cell>
          <cell r="L191">
            <v>232129412.80000001</v>
          </cell>
          <cell r="M191">
            <v>261244571.60000002</v>
          </cell>
          <cell r="N191">
            <v>328083941.5</v>
          </cell>
          <cell r="O191">
            <v>372401267.30000001</v>
          </cell>
          <cell r="P191">
            <v>413756037.40000004</v>
          </cell>
          <cell r="Q191">
            <v>433333950.20000005</v>
          </cell>
          <cell r="R191">
            <v>452903662.50000006</v>
          </cell>
          <cell r="U191">
            <v>4282.3</v>
          </cell>
          <cell r="V191">
            <v>8564.6</v>
          </cell>
          <cell r="W191">
            <v>200489.9</v>
          </cell>
          <cell r="X191">
            <v>233097.60000000001</v>
          </cell>
          <cell r="Y191">
            <v>2379050</v>
          </cell>
          <cell r="Z191">
            <v>9922315.3000000007</v>
          </cell>
          <cell r="AA191">
            <v>12320527.700000001</v>
          </cell>
          <cell r="AB191">
            <v>22301188.5</v>
          </cell>
          <cell r="AC191">
            <v>24658266.199999999</v>
          </cell>
          <cell r="AD191">
            <v>35156605.299999997</v>
          </cell>
          <cell r="AE191">
            <v>38852389.899999999</v>
          </cell>
          <cell r="AF191">
            <v>44797370.199999996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</row>
        <row r="192">
          <cell r="G192">
            <v>-1649878.33</v>
          </cell>
          <cell r="H192">
            <v>-10290781.17</v>
          </cell>
          <cell r="I192">
            <v>-14842565.280000001</v>
          </cell>
          <cell r="J192">
            <v>-21427987.140000001</v>
          </cell>
          <cell r="K192">
            <v>-31611830.32</v>
          </cell>
          <cell r="L192">
            <v>-40137536.219999999</v>
          </cell>
          <cell r="M192">
            <v>-41787414.549999997</v>
          </cell>
          <cell r="N192">
            <v>-50428317.390000001</v>
          </cell>
          <cell r="O192">
            <v>-59713646.549999997</v>
          </cell>
          <cell r="P192">
            <v>-66299068.409999996</v>
          </cell>
          <cell r="Q192">
            <v>-76800436.530000001</v>
          </cell>
          <cell r="R192">
            <v>-84748766.739999995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-11644391.8714286</v>
          </cell>
          <cell r="AO200">
            <v>-11644391.8714286</v>
          </cell>
          <cell r="AP200">
            <v>-11644391.8714286</v>
          </cell>
          <cell r="AQ200">
            <v>-38038343.623644799</v>
          </cell>
          <cell r="AR200">
            <v>-38038343.623644799</v>
          </cell>
          <cell r="AS200">
            <v>-38038343.623644799</v>
          </cell>
          <cell r="AT200">
            <v>-95300000.000000089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</row>
        <row r="201"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</sheetData>
      <sheetData sheetId="5"/>
      <sheetData sheetId="6"/>
      <sheetData sheetId="7">
        <row r="11">
          <cell r="G11">
            <v>1</v>
          </cell>
          <cell r="H11">
            <v>2</v>
          </cell>
          <cell r="I11">
            <v>3</v>
          </cell>
          <cell r="J11">
            <v>4</v>
          </cell>
          <cell r="K11">
            <v>5</v>
          </cell>
          <cell r="L11">
            <v>6</v>
          </cell>
          <cell r="M11">
            <v>7</v>
          </cell>
          <cell r="N11">
            <v>8</v>
          </cell>
          <cell r="O11">
            <v>9</v>
          </cell>
          <cell r="P11">
            <v>10</v>
          </cell>
          <cell r="Q11">
            <v>11</v>
          </cell>
          <cell r="R11">
            <v>12</v>
          </cell>
          <cell r="U11">
            <v>1</v>
          </cell>
          <cell r="V11">
            <v>2</v>
          </cell>
          <cell r="W11">
            <v>3</v>
          </cell>
          <cell r="X11">
            <v>4</v>
          </cell>
          <cell r="Y11">
            <v>5</v>
          </cell>
          <cell r="Z11">
            <v>6</v>
          </cell>
          <cell r="AA11">
            <v>7</v>
          </cell>
          <cell r="AB11">
            <v>8</v>
          </cell>
          <cell r="AC11">
            <v>9</v>
          </cell>
          <cell r="AD11">
            <v>10</v>
          </cell>
          <cell r="AE11">
            <v>11</v>
          </cell>
          <cell r="AF11">
            <v>12</v>
          </cell>
          <cell r="AI11">
            <v>1</v>
          </cell>
          <cell r="AJ11">
            <v>2</v>
          </cell>
          <cell r="AK11">
            <v>3</v>
          </cell>
          <cell r="AL11">
            <v>4</v>
          </cell>
          <cell r="AM11">
            <v>5</v>
          </cell>
          <cell r="AN11">
            <v>6</v>
          </cell>
          <cell r="AO11">
            <v>7</v>
          </cell>
          <cell r="AP11">
            <v>8</v>
          </cell>
          <cell r="AQ11">
            <v>9</v>
          </cell>
          <cell r="AR11">
            <v>10</v>
          </cell>
          <cell r="AS11">
            <v>11</v>
          </cell>
          <cell r="AT11">
            <v>12</v>
          </cell>
          <cell r="AW11">
            <v>1</v>
          </cell>
          <cell r="AX11">
            <v>2</v>
          </cell>
          <cell r="AY11">
            <v>3</v>
          </cell>
          <cell r="AZ11">
            <v>4</v>
          </cell>
          <cell r="BA11">
            <v>5</v>
          </cell>
          <cell r="BB11">
            <v>6</v>
          </cell>
          <cell r="BC11">
            <v>7</v>
          </cell>
          <cell r="BD11">
            <v>8</v>
          </cell>
          <cell r="BE11">
            <v>9</v>
          </cell>
          <cell r="BF11">
            <v>10</v>
          </cell>
          <cell r="BG11">
            <v>11</v>
          </cell>
          <cell r="BH11">
            <v>12</v>
          </cell>
        </row>
        <row r="17">
          <cell r="I17">
            <v>8074260.9000000004</v>
          </cell>
          <cell r="J17">
            <v>8074260.9000000004</v>
          </cell>
          <cell r="K17">
            <v>23074260.899999999</v>
          </cell>
          <cell r="L17">
            <v>23074260.899999999</v>
          </cell>
          <cell r="M17">
            <v>23074260.899999999</v>
          </cell>
          <cell r="N17">
            <v>23074260.899999999</v>
          </cell>
          <cell r="O17">
            <v>23074260.899999999</v>
          </cell>
          <cell r="P17">
            <v>23074260.899999999</v>
          </cell>
          <cell r="Q17">
            <v>23074260.899999999</v>
          </cell>
        </row>
        <row r="18">
          <cell r="J18">
            <v>822024.71</v>
          </cell>
          <cell r="K18">
            <v>822024.71</v>
          </cell>
          <cell r="L18">
            <v>822024.71</v>
          </cell>
          <cell r="M18">
            <v>822024.71</v>
          </cell>
          <cell r="N18">
            <v>822024.71</v>
          </cell>
          <cell r="O18">
            <v>822024.71</v>
          </cell>
          <cell r="P18">
            <v>822024.71</v>
          </cell>
          <cell r="Q18">
            <v>822024.71</v>
          </cell>
        </row>
        <row r="19">
          <cell r="K19">
            <v>1585923.1878</v>
          </cell>
          <cell r="L19">
            <v>1585923.1878</v>
          </cell>
          <cell r="M19">
            <v>1585923.1878</v>
          </cell>
          <cell r="N19">
            <v>1585923.1878</v>
          </cell>
          <cell r="O19">
            <v>1585923.1878</v>
          </cell>
          <cell r="P19">
            <v>1585923.1878</v>
          </cell>
          <cell r="Q19">
            <v>1585923.1878</v>
          </cell>
        </row>
        <row r="23">
          <cell r="AW23">
            <v>0</v>
          </cell>
        </row>
        <row r="24">
          <cell r="G24">
            <v>26064452.699999999</v>
          </cell>
          <cell r="H24">
            <v>98728299.200000003</v>
          </cell>
          <cell r="I24">
            <v>146907667.90000001</v>
          </cell>
          <cell r="J24">
            <v>211146020.69999999</v>
          </cell>
          <cell r="K24">
            <v>221914904.59999999</v>
          </cell>
          <cell r="L24">
            <v>247690378.59999999</v>
          </cell>
          <cell r="M24">
            <v>313383086.39999998</v>
          </cell>
          <cell r="N24">
            <v>342266838.60000002</v>
          </cell>
          <cell r="O24">
            <v>364642846.31</v>
          </cell>
          <cell r="P24">
            <v>447836223.29853004</v>
          </cell>
          <cell r="Q24">
            <v>471705995.00999999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AI25">
            <v>0</v>
          </cell>
          <cell r="AW25">
            <v>0</v>
          </cell>
        </row>
        <row r="26">
          <cell r="U26">
            <v>17004501.449999999</v>
          </cell>
          <cell r="V26">
            <v>38740986.166000001</v>
          </cell>
          <cell r="W26">
            <v>66752793.858000003</v>
          </cell>
          <cell r="X26">
            <v>90502042.341000006</v>
          </cell>
          <cell r="Y26">
            <v>117139278.83</v>
          </cell>
          <cell r="Z26">
            <v>148994857.26699999</v>
          </cell>
          <cell r="AA26">
            <v>174181260.09999999</v>
          </cell>
          <cell r="AB26">
            <v>197017155.79499999</v>
          </cell>
          <cell r="AC26">
            <v>224414456.84999999</v>
          </cell>
          <cell r="AD26">
            <v>257095307.50999999</v>
          </cell>
          <cell r="AE26">
            <v>287785124.31699997</v>
          </cell>
        </row>
        <row r="31">
          <cell r="U31">
            <v>1447759.36</v>
          </cell>
          <cell r="V31">
            <v>2752188.7230000002</v>
          </cell>
          <cell r="W31">
            <v>3789255.85</v>
          </cell>
          <cell r="X31">
            <v>4232710.7489999998</v>
          </cell>
          <cell r="Y31">
            <v>5374534.29</v>
          </cell>
          <cell r="Z31">
            <v>6236193.8320000004</v>
          </cell>
          <cell r="AA31">
            <v>7783382.7000000002</v>
          </cell>
          <cell r="AB31">
            <v>7956567.3159999996</v>
          </cell>
          <cell r="AC31">
            <v>8306376.5760000004</v>
          </cell>
          <cell r="AD31">
            <v>8715241.5140000004</v>
          </cell>
          <cell r="AE31">
            <v>12583286.813999999</v>
          </cell>
        </row>
        <row r="32">
          <cell r="U32">
            <v>10213.4</v>
          </cell>
          <cell r="V32">
            <v>4843.2</v>
          </cell>
          <cell r="W32">
            <v>5828.85</v>
          </cell>
          <cell r="X32">
            <v>8571.9500000000007</v>
          </cell>
          <cell r="Y32">
            <v>11684.35</v>
          </cell>
          <cell r="Z32">
            <v>14202.25</v>
          </cell>
          <cell r="AA32">
            <v>19046.25</v>
          </cell>
          <cell r="AB32">
            <v>19416.95</v>
          </cell>
          <cell r="AC32">
            <v>96918.62</v>
          </cell>
          <cell r="AD32">
            <v>17059.77</v>
          </cell>
          <cell r="AE32">
            <v>23601.07</v>
          </cell>
        </row>
        <row r="33">
          <cell r="U33">
            <v>258280.66</v>
          </cell>
          <cell r="V33">
            <v>566885.56000000006</v>
          </cell>
          <cell r="W33">
            <v>1022315.625</v>
          </cell>
          <cell r="X33">
            <v>1461599.602</v>
          </cell>
          <cell r="Y33">
            <v>1896308.4</v>
          </cell>
          <cell r="Z33">
            <v>2315662.88</v>
          </cell>
          <cell r="AA33">
            <v>2697963.52</v>
          </cell>
          <cell r="AB33">
            <v>3142509.83</v>
          </cell>
          <cell r="AC33">
            <v>3547053.2280000001</v>
          </cell>
          <cell r="AD33">
            <v>3972481.3050000002</v>
          </cell>
          <cell r="AE33">
            <v>4326590.4790000003</v>
          </cell>
        </row>
        <row r="34">
          <cell r="U34">
            <v>664020.46</v>
          </cell>
          <cell r="V34">
            <v>1945271.6</v>
          </cell>
          <cell r="W34">
            <v>3131281.07</v>
          </cell>
          <cell r="X34">
            <v>4482472.05</v>
          </cell>
          <cell r="Y34">
            <v>5637636.8200000003</v>
          </cell>
          <cell r="Z34">
            <v>6818643.4199999999</v>
          </cell>
          <cell r="AA34">
            <v>8312480.04</v>
          </cell>
          <cell r="AB34">
            <v>9258071.9600000009</v>
          </cell>
          <cell r="AC34">
            <v>10376597.09</v>
          </cell>
          <cell r="AD34">
            <v>12217825.960000001</v>
          </cell>
          <cell r="AE34">
            <v>13957630.24</v>
          </cell>
        </row>
        <row r="35">
          <cell r="U35">
            <v>-61733.4</v>
          </cell>
          <cell r="V35">
            <v>-141992.5</v>
          </cell>
          <cell r="W35">
            <v>-1291427.3999999999</v>
          </cell>
          <cell r="X35">
            <v>-2680866.4</v>
          </cell>
          <cell r="Y35">
            <v>-7260972.4699999997</v>
          </cell>
          <cell r="Z35">
            <v>-13245883.26</v>
          </cell>
          <cell r="AA35">
            <v>-15101796.199999999</v>
          </cell>
          <cell r="AB35">
            <v>-15185044.300000001</v>
          </cell>
          <cell r="AC35">
            <v>-15381060.300000001</v>
          </cell>
          <cell r="AD35">
            <v>-15636463.9</v>
          </cell>
          <cell r="AE35">
            <v>-15652019.4</v>
          </cell>
        </row>
        <row r="36">
          <cell r="G36">
            <v>0</v>
          </cell>
          <cell r="H36">
            <v>3475.2</v>
          </cell>
          <cell r="I36">
            <v>4790.3999999999996</v>
          </cell>
          <cell r="J36">
            <v>4790.3999999999996</v>
          </cell>
          <cell r="K36">
            <v>4790.3999999999996</v>
          </cell>
          <cell r="L36">
            <v>4790.3999999999996</v>
          </cell>
          <cell r="M36">
            <v>49878</v>
          </cell>
          <cell r="N36">
            <v>49878</v>
          </cell>
          <cell r="O36">
            <v>49877.95</v>
          </cell>
          <cell r="P36">
            <v>49877.951999999997</v>
          </cell>
          <cell r="Q36">
            <v>49877.95</v>
          </cell>
        </row>
        <row r="37">
          <cell r="AW37">
            <v>46408886.820000008</v>
          </cell>
          <cell r="AX37">
            <v>93861401.929999992</v>
          </cell>
          <cell r="AY37">
            <v>157258305.17000002</v>
          </cell>
          <cell r="AZ37">
            <v>222304469.95999995</v>
          </cell>
          <cell r="BA37">
            <v>290753337.44999999</v>
          </cell>
          <cell r="BB37">
            <v>371536612.05999988</v>
          </cell>
          <cell r="BC37">
            <v>431267124.9799999</v>
          </cell>
          <cell r="BD37">
            <v>490906016.01999998</v>
          </cell>
          <cell r="BE37">
            <v>562862324.98000014</v>
          </cell>
          <cell r="BF37">
            <v>636139359.56999981</v>
          </cell>
          <cell r="BG37">
            <v>716531998.86000001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U38">
            <v>1345506.13</v>
          </cell>
          <cell r="V38">
            <v>2103858.5499999998</v>
          </cell>
          <cell r="W38">
            <v>4610175.4369999999</v>
          </cell>
          <cell r="X38">
            <v>6177200.2340000002</v>
          </cell>
          <cell r="Y38">
            <v>7578974.2999999998</v>
          </cell>
          <cell r="Z38">
            <v>9974405.0950000007</v>
          </cell>
          <cell r="AA38">
            <v>11282049.74</v>
          </cell>
          <cell r="AB38">
            <v>12402296.272</v>
          </cell>
          <cell r="AC38">
            <v>14517570.273</v>
          </cell>
          <cell r="AD38">
            <v>16084842.25</v>
          </cell>
          <cell r="AE38">
            <v>17707203.193999998</v>
          </cell>
          <cell r="AI38">
            <v>0</v>
          </cell>
        </row>
        <row r="39">
          <cell r="AI39">
            <v>0</v>
          </cell>
          <cell r="AW39">
            <v>0</v>
          </cell>
        </row>
        <row r="40">
          <cell r="AI40">
            <v>0</v>
          </cell>
          <cell r="AW40">
            <v>0</v>
          </cell>
        </row>
        <row r="41">
          <cell r="G41">
            <v>41394628.200000003</v>
          </cell>
          <cell r="H41">
            <v>67649873.299999997</v>
          </cell>
          <cell r="I41">
            <v>106677297.2</v>
          </cell>
          <cell r="J41">
            <v>157039320.90000001</v>
          </cell>
          <cell r="K41">
            <v>195128217.69999999</v>
          </cell>
          <cell r="L41">
            <v>232206134.40000001</v>
          </cell>
          <cell r="M41">
            <v>264208568.69999999</v>
          </cell>
          <cell r="N41">
            <v>301688052.19999999</v>
          </cell>
          <cell r="O41">
            <v>341991728.33999997</v>
          </cell>
          <cell r="P41">
            <v>383545037.57651001</v>
          </cell>
          <cell r="Q41">
            <v>434704810.69999999</v>
          </cell>
        </row>
        <row r="42">
          <cell r="G42">
            <v>27205011.600000001</v>
          </cell>
          <cell r="H42">
            <v>123348996.59999999</v>
          </cell>
          <cell r="I42">
            <v>193147100</v>
          </cell>
          <cell r="J42">
            <v>259284095.90000001</v>
          </cell>
          <cell r="K42">
            <v>342511719.10000002</v>
          </cell>
          <cell r="L42">
            <v>411130122.5</v>
          </cell>
          <cell r="M42">
            <v>494763964</v>
          </cell>
          <cell r="N42">
            <v>580951436.60000002</v>
          </cell>
          <cell r="O42">
            <v>649168628.36000001</v>
          </cell>
          <cell r="P42">
            <v>726058941.64376998</v>
          </cell>
          <cell r="Q42">
            <v>783451099.70000005</v>
          </cell>
        </row>
        <row r="43">
          <cell r="G43">
            <v>-18159506.399999999</v>
          </cell>
          <cell r="H43">
            <v>-19700859.199999999</v>
          </cell>
          <cell r="I43">
            <v>-26789026.899999999</v>
          </cell>
          <cell r="J43">
            <v>-32524831.699999999</v>
          </cell>
          <cell r="K43">
            <v>-48076295.5</v>
          </cell>
          <cell r="L43">
            <v>-50519922.299999997</v>
          </cell>
          <cell r="M43">
            <v>-52389778</v>
          </cell>
          <cell r="N43">
            <v>-53885386.700000003</v>
          </cell>
          <cell r="O43">
            <v>-54385944.920000002</v>
          </cell>
          <cell r="P43">
            <v>-56941367.581610002</v>
          </cell>
          <cell r="Q43">
            <v>-60260805.539999999</v>
          </cell>
        </row>
        <row r="44">
          <cell r="AI44">
            <v>0</v>
          </cell>
          <cell r="AW44">
            <v>0</v>
          </cell>
        </row>
        <row r="45">
          <cell r="G45">
            <v>6731881.2000000002</v>
          </cell>
          <cell r="H45">
            <v>13533070</v>
          </cell>
          <cell r="I45">
            <v>19991129.5</v>
          </cell>
          <cell r="J45">
            <v>26617851.600000001</v>
          </cell>
          <cell r="K45">
            <v>26617851.600000001</v>
          </cell>
          <cell r="L45">
            <v>34315763.899999999</v>
          </cell>
          <cell r="M45">
            <v>40086334.700000003</v>
          </cell>
          <cell r="N45">
            <v>49880937.100000001</v>
          </cell>
          <cell r="O45">
            <v>58237326.579999998</v>
          </cell>
          <cell r="P45">
            <v>68889812.067770004</v>
          </cell>
          <cell r="Q45">
            <v>80883550.599999994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E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</row>
        <row r="46">
          <cell r="G46">
            <v>980000</v>
          </cell>
          <cell r="H46">
            <v>1636000</v>
          </cell>
          <cell r="I46">
            <v>2277620</v>
          </cell>
          <cell r="J46">
            <v>3117620</v>
          </cell>
          <cell r="K46">
            <v>4001670</v>
          </cell>
          <cell r="L46">
            <v>5071670</v>
          </cell>
          <cell r="M46">
            <v>5878478.2999999998</v>
          </cell>
          <cell r="N46">
            <v>7263164.2999999998</v>
          </cell>
          <cell r="O46">
            <v>8621865.1199999992</v>
          </cell>
          <cell r="P46">
            <v>10246361.11925</v>
          </cell>
          <cell r="Q46">
            <v>11961361.119999999</v>
          </cell>
        </row>
        <row r="47">
          <cell r="O47">
            <v>7109295.3499999996</v>
          </cell>
          <cell r="P47">
            <v>8750186.7899999991</v>
          </cell>
          <cell r="Q47">
            <v>14329251.199999999</v>
          </cell>
        </row>
        <row r="48">
          <cell r="G48">
            <v>2422197.9</v>
          </cell>
          <cell r="H48">
            <v>5715570</v>
          </cell>
          <cell r="I48">
            <v>8465596</v>
          </cell>
          <cell r="J48">
            <v>11302047</v>
          </cell>
          <cell r="K48">
            <v>14360907.6</v>
          </cell>
          <cell r="L48">
            <v>17876514.5</v>
          </cell>
          <cell r="M48">
            <v>21794885</v>
          </cell>
          <cell r="N48">
            <v>26009913</v>
          </cell>
          <cell r="O48">
            <v>33335775.75</v>
          </cell>
          <cell r="P48">
            <v>36805657.350000001</v>
          </cell>
          <cell r="Q48">
            <v>42062522.799999997</v>
          </cell>
        </row>
        <row r="49">
          <cell r="G49">
            <v>441849.1</v>
          </cell>
          <cell r="H49">
            <v>814779</v>
          </cell>
          <cell r="I49">
            <v>1102966</v>
          </cell>
          <cell r="J49">
            <v>1642381</v>
          </cell>
          <cell r="K49">
            <v>2349900.7000000002</v>
          </cell>
          <cell r="L49">
            <v>3274066.7</v>
          </cell>
          <cell r="M49">
            <v>4285528</v>
          </cell>
          <cell r="N49">
            <v>5150434</v>
          </cell>
          <cell r="O49">
            <v>5915547.1900000004</v>
          </cell>
          <cell r="P49">
            <v>6519644.9500000002</v>
          </cell>
          <cell r="Q49">
            <v>6935874.7000000002</v>
          </cell>
        </row>
        <row r="50">
          <cell r="G50">
            <v>7986405.7999999998</v>
          </cell>
          <cell r="H50">
            <v>17577677</v>
          </cell>
          <cell r="I50">
            <v>26293285</v>
          </cell>
          <cell r="J50">
            <v>32927514</v>
          </cell>
          <cell r="K50">
            <v>42465140.600000001</v>
          </cell>
          <cell r="L50">
            <v>53127774.200000003</v>
          </cell>
          <cell r="M50">
            <v>66021452</v>
          </cell>
          <cell r="N50">
            <v>79058465</v>
          </cell>
          <cell r="O50">
            <v>88439114.780000001</v>
          </cell>
          <cell r="P50">
            <v>97456910.950000003</v>
          </cell>
          <cell r="Q50">
            <v>105191007.3</v>
          </cell>
        </row>
        <row r="51">
          <cell r="G51">
            <v>1288380.5</v>
          </cell>
          <cell r="H51">
            <v>2864142.5</v>
          </cell>
          <cell r="I51">
            <v>3615315.8</v>
          </cell>
          <cell r="J51">
            <v>4684816.2</v>
          </cell>
          <cell r="K51">
            <v>6331922.7999999998</v>
          </cell>
          <cell r="L51">
            <v>7638595.5999999996</v>
          </cell>
          <cell r="M51">
            <v>10105723.699999999</v>
          </cell>
          <cell r="N51">
            <v>11517359.4</v>
          </cell>
          <cell r="O51">
            <v>12881802.779999999</v>
          </cell>
          <cell r="P51">
            <v>14315466.020469999</v>
          </cell>
          <cell r="Q51">
            <v>15941618.1</v>
          </cell>
        </row>
        <row r="52">
          <cell r="AW52">
            <v>0</v>
          </cell>
        </row>
        <row r="53">
          <cell r="G53">
            <v>1020493.6</v>
          </cell>
          <cell r="H53">
            <v>1977454</v>
          </cell>
          <cell r="I53">
            <v>2791481.3</v>
          </cell>
          <cell r="J53">
            <v>3408819</v>
          </cell>
          <cell r="K53">
            <v>4071149.1</v>
          </cell>
          <cell r="L53">
            <v>4621846.5999999996</v>
          </cell>
          <cell r="M53">
            <v>6077028</v>
          </cell>
          <cell r="N53">
            <v>7124835</v>
          </cell>
          <cell r="O53">
            <v>7828254.6500000004</v>
          </cell>
          <cell r="P53">
            <v>8593093.0299999993</v>
          </cell>
          <cell r="Q53">
            <v>9701415.5</v>
          </cell>
        </row>
        <row r="54">
          <cell r="U54">
            <v>376282.09</v>
          </cell>
          <cell r="V54">
            <v>798482.79599999997</v>
          </cell>
          <cell r="W54">
            <v>2111363.2599999998</v>
          </cell>
          <cell r="X54">
            <v>5822667.1330000004</v>
          </cell>
          <cell r="Y54">
            <v>15033195.57</v>
          </cell>
          <cell r="Z54">
            <v>19375788.388999999</v>
          </cell>
          <cell r="AA54">
            <v>20327537.559</v>
          </cell>
          <cell r="AB54">
            <v>20710989.796</v>
          </cell>
          <cell r="AC54">
            <v>21416093.590999998</v>
          </cell>
          <cell r="AD54">
            <v>21994759.026000001</v>
          </cell>
          <cell r="AE54">
            <v>22392365.556000002</v>
          </cell>
        </row>
        <row r="56">
          <cell r="G56">
            <v>70015434.599999994</v>
          </cell>
          <cell r="H56">
            <v>47203900</v>
          </cell>
          <cell r="I56">
            <v>71771652.799999997</v>
          </cell>
          <cell r="J56">
            <v>97319386.200000003</v>
          </cell>
          <cell r="K56">
            <v>130648600</v>
          </cell>
          <cell r="L56">
            <v>161318675.59999999</v>
          </cell>
          <cell r="M56">
            <v>193171974</v>
          </cell>
          <cell r="N56">
            <v>223698855</v>
          </cell>
          <cell r="O56">
            <v>253437784.44</v>
          </cell>
          <cell r="P56">
            <v>279358134.75</v>
          </cell>
          <cell r="Q56">
            <v>304237422.19999999</v>
          </cell>
        </row>
        <row r="57">
          <cell r="G57">
            <v>13798.9</v>
          </cell>
          <cell r="H57">
            <v>14596</v>
          </cell>
          <cell r="I57">
            <v>15981.1</v>
          </cell>
          <cell r="J57">
            <v>18672.599999999999</v>
          </cell>
          <cell r="K57">
            <v>22032.6</v>
          </cell>
          <cell r="L57">
            <v>37571.599999999999</v>
          </cell>
          <cell r="M57">
            <v>110327</v>
          </cell>
          <cell r="N57">
            <v>147587</v>
          </cell>
          <cell r="O57">
            <v>173707.03</v>
          </cell>
          <cell r="P57">
            <v>185374.23</v>
          </cell>
          <cell r="Q57">
            <v>185561.7</v>
          </cell>
        </row>
        <row r="58">
          <cell r="AI58">
            <v>51002931.618340001</v>
          </cell>
          <cell r="AJ58">
            <v>55834761.069949985</v>
          </cell>
          <cell r="AK58">
            <v>91961394.128889978</v>
          </cell>
          <cell r="AL58">
            <v>126839095.64221998</v>
          </cell>
          <cell r="AM58">
            <v>163030700</v>
          </cell>
          <cell r="AN58">
            <v>332640855.46540999</v>
          </cell>
          <cell r="AO58">
            <v>338413322.52066004</v>
          </cell>
          <cell r="AP58">
            <v>359834239.9958601</v>
          </cell>
          <cell r="AQ58">
            <v>369880161.58043003</v>
          </cell>
          <cell r="AR58">
            <v>397841334.45581007</v>
          </cell>
          <cell r="AS58">
            <v>416254814.66238004</v>
          </cell>
        </row>
        <row r="59">
          <cell r="G59">
            <v>2572130.2999999998</v>
          </cell>
          <cell r="H59">
            <v>5816222.4000000004</v>
          </cell>
          <cell r="I59">
            <v>9930235.6999999993</v>
          </cell>
          <cell r="J59">
            <v>14036609.6</v>
          </cell>
          <cell r="K59">
            <v>20585486.5</v>
          </cell>
          <cell r="L59">
            <v>25773626.800000001</v>
          </cell>
          <cell r="M59">
            <v>32089996</v>
          </cell>
          <cell r="N59">
            <v>35966292.5</v>
          </cell>
          <cell r="O59">
            <v>40005679.799999997</v>
          </cell>
          <cell r="P59">
            <v>45651924.952080004</v>
          </cell>
          <cell r="Q59">
            <v>52684471.200000003</v>
          </cell>
          <cell r="U59">
            <v>2474369.8199999998</v>
          </cell>
          <cell r="V59">
            <v>4426736.7340000002</v>
          </cell>
          <cell r="W59">
            <v>6291708.0250000004</v>
          </cell>
          <cell r="X59">
            <v>8482097.4059999995</v>
          </cell>
          <cell r="Y59">
            <v>11249454.24</v>
          </cell>
          <cell r="Z59">
            <v>16447838.398</v>
          </cell>
          <cell r="AA59">
            <v>17737832.855</v>
          </cell>
          <cell r="AB59">
            <v>20286824.842</v>
          </cell>
          <cell r="AC59">
            <v>22531750.780999999</v>
          </cell>
          <cell r="AD59">
            <v>25074510.304200001</v>
          </cell>
          <cell r="AE59">
            <v>26956408.2302</v>
          </cell>
        </row>
        <row r="60">
          <cell r="G60">
            <v>2701771.1</v>
          </cell>
          <cell r="H60">
            <v>3753073.7</v>
          </cell>
          <cell r="I60">
            <v>6531241.4000000004</v>
          </cell>
          <cell r="J60">
            <v>8103955.4000000004</v>
          </cell>
          <cell r="K60">
            <v>15619930.9</v>
          </cell>
          <cell r="L60">
            <v>11265058.300000001</v>
          </cell>
          <cell r="M60">
            <v>15501248.1</v>
          </cell>
          <cell r="N60">
            <v>15658965.9</v>
          </cell>
          <cell r="O60">
            <v>18409858.27</v>
          </cell>
          <cell r="P60">
            <v>21136603.833139997</v>
          </cell>
          <cell r="Q60">
            <v>24959393.260000002</v>
          </cell>
          <cell r="U60">
            <v>0</v>
          </cell>
          <cell r="V60">
            <v>1562036.6529999999</v>
          </cell>
          <cell r="W60">
            <v>2690841.45</v>
          </cell>
          <cell r="X60">
            <v>4799184.54</v>
          </cell>
          <cell r="Y60">
            <v>6568175.75</v>
          </cell>
          <cell r="Z60">
            <v>9003467.4000000004</v>
          </cell>
          <cell r="AA60">
            <v>7796085.2999999998</v>
          </cell>
          <cell r="AB60">
            <v>10330247.41</v>
          </cell>
          <cell r="AC60">
            <v>11739747.846000001</v>
          </cell>
          <cell r="AD60">
            <v>13418567.25</v>
          </cell>
          <cell r="AE60">
            <v>13436324.992000001</v>
          </cell>
        </row>
        <row r="61">
          <cell r="U61">
            <v>1111210</v>
          </cell>
          <cell r="V61">
            <v>24956355.164999999</v>
          </cell>
          <cell r="W61">
            <v>30286809.57</v>
          </cell>
          <cell r="X61">
            <v>34004413.259999998</v>
          </cell>
          <cell r="Y61">
            <v>43236105.100000001</v>
          </cell>
          <cell r="Z61">
            <v>49292504</v>
          </cell>
          <cell r="AA61">
            <v>49240509.100000001</v>
          </cell>
          <cell r="AB61">
            <v>48812558.193000004</v>
          </cell>
          <cell r="AC61">
            <v>46986960.623000003</v>
          </cell>
          <cell r="AD61">
            <v>54848252.310000002</v>
          </cell>
          <cell r="AE61">
            <v>53104535.012999997</v>
          </cell>
          <cell r="AI61">
            <v>42908809.705169998</v>
          </cell>
          <cell r="AJ61">
            <v>34933945.571099989</v>
          </cell>
          <cell r="AK61">
            <v>53308788.922189981</v>
          </cell>
          <cell r="AL61">
            <v>80257371.701309979</v>
          </cell>
          <cell r="AM61">
            <v>90911400</v>
          </cell>
          <cell r="AN61">
            <v>164867080.32199997</v>
          </cell>
          <cell r="AO61">
            <v>173534747.06148002</v>
          </cell>
          <cell r="AP61">
            <v>182282811.02056006</v>
          </cell>
          <cell r="AQ61">
            <v>190900993.45988005</v>
          </cell>
          <cell r="AR61">
            <v>213881898.90839005</v>
          </cell>
          <cell r="AS61">
            <v>227869450.11777005</v>
          </cell>
        </row>
        <row r="62">
          <cell r="U62">
            <v>183030.1</v>
          </cell>
          <cell r="V62">
            <v>120615.2</v>
          </cell>
          <cell r="W62">
            <v>120615.2</v>
          </cell>
          <cell r="X62">
            <v>268908.2</v>
          </cell>
          <cell r="Y62">
            <v>573080.19999999995</v>
          </cell>
          <cell r="Z62">
            <v>573983.5</v>
          </cell>
          <cell r="AA62">
            <v>574483.5</v>
          </cell>
          <cell r="AB62">
            <v>602365.78</v>
          </cell>
          <cell r="AC62">
            <v>4491127.08</v>
          </cell>
          <cell r="AD62">
            <v>4894953.08</v>
          </cell>
          <cell r="AE62">
            <v>4863735.5</v>
          </cell>
          <cell r="AI62">
            <v>8094121.9131700005</v>
          </cell>
          <cell r="AJ62">
            <v>20900815.498849999</v>
          </cell>
          <cell r="AK62">
            <v>38652605.206699997</v>
          </cell>
          <cell r="AL62">
            <v>46581723.940909997</v>
          </cell>
          <cell r="AM62">
            <v>72119300</v>
          </cell>
          <cell r="AN62">
            <v>167773775.14341003</v>
          </cell>
          <cell r="AO62">
            <v>164878575.45918</v>
          </cell>
          <cell r="AP62">
            <v>177551428.97530001</v>
          </cell>
          <cell r="AQ62">
            <v>178979168.12055001</v>
          </cell>
          <cell r="AR62">
            <v>183959435.54742</v>
          </cell>
          <cell r="AS62">
            <v>188385364.54460999</v>
          </cell>
        </row>
        <row r="63">
          <cell r="G63">
            <v>725973.5</v>
          </cell>
          <cell r="H63">
            <v>113220.4</v>
          </cell>
          <cell r="I63">
            <v>113220.4</v>
          </cell>
          <cell r="J63">
            <v>113220.4</v>
          </cell>
          <cell r="K63">
            <v>199104.2</v>
          </cell>
          <cell r="L63">
            <v>369358.5</v>
          </cell>
          <cell r="M63">
            <v>407088.1</v>
          </cell>
          <cell r="N63">
            <v>593052</v>
          </cell>
          <cell r="O63">
            <v>593052.05000000005</v>
          </cell>
          <cell r="P63">
            <v>678648.13691999996</v>
          </cell>
          <cell r="Q63">
            <v>1582593.12</v>
          </cell>
        </row>
        <row r="65">
          <cell r="U65">
            <v>2587771.2999999998</v>
          </cell>
          <cell r="V65">
            <v>5025060.0120000001</v>
          </cell>
          <cell r="W65">
            <v>9756983.5350000001</v>
          </cell>
          <cell r="X65">
            <v>14726448.549000001</v>
          </cell>
          <cell r="Y65">
            <v>18916218.300000001</v>
          </cell>
          <cell r="Z65">
            <v>22335267.636999998</v>
          </cell>
          <cell r="AA65">
            <v>25805913.239999998</v>
          </cell>
          <cell r="AB65">
            <v>29235830.949000001</v>
          </cell>
          <cell r="AC65">
            <v>32381520.386999998</v>
          </cell>
          <cell r="AD65">
            <v>35285279.067000002</v>
          </cell>
          <cell r="AE65">
            <v>38588729.494999997</v>
          </cell>
        </row>
        <row r="72">
          <cell r="U72">
            <v>99775.2</v>
          </cell>
          <cell r="V72">
            <v>237766.9</v>
          </cell>
          <cell r="W72">
            <v>463943.54</v>
          </cell>
          <cell r="X72">
            <v>695770</v>
          </cell>
          <cell r="Y72">
            <v>909911.9</v>
          </cell>
          <cell r="Z72">
            <v>967686.9</v>
          </cell>
          <cell r="AA72">
            <v>1296289.3500000001</v>
          </cell>
          <cell r="AB72">
            <v>1529157.4</v>
          </cell>
          <cell r="AC72">
            <v>1866848.36</v>
          </cell>
          <cell r="AD72">
            <v>2242107.36</v>
          </cell>
          <cell r="AE72">
            <v>2460408.44</v>
          </cell>
        </row>
        <row r="73">
          <cell r="G73">
            <v>4327.3999999999996</v>
          </cell>
          <cell r="H73">
            <v>4927.3</v>
          </cell>
          <cell r="I73">
            <v>4927.3</v>
          </cell>
          <cell r="J73">
            <v>4927.3</v>
          </cell>
          <cell r="K73">
            <v>4927.3</v>
          </cell>
          <cell r="L73">
            <v>227152.4</v>
          </cell>
          <cell r="M73">
            <v>378215.4</v>
          </cell>
          <cell r="N73">
            <v>769184.6</v>
          </cell>
          <cell r="O73">
            <v>2524781.33</v>
          </cell>
          <cell r="P73">
            <v>2679629.6195</v>
          </cell>
          <cell r="Q73">
            <v>2836010.54</v>
          </cell>
          <cell r="U73">
            <v>10891.5</v>
          </cell>
          <cell r="V73">
            <v>10405.799999999999</v>
          </cell>
          <cell r="W73">
            <v>13557.8</v>
          </cell>
          <cell r="X73">
            <v>21557.8</v>
          </cell>
          <cell r="Y73">
            <v>29237.8</v>
          </cell>
          <cell r="Z73">
            <v>115699.3</v>
          </cell>
          <cell r="AA73">
            <v>24574.6</v>
          </cell>
          <cell r="AB73">
            <v>33325.800000000003</v>
          </cell>
          <cell r="AC73">
            <v>78323.199999999997</v>
          </cell>
          <cell r="AD73">
            <v>88227.9</v>
          </cell>
          <cell r="AE73">
            <v>98466.2</v>
          </cell>
        </row>
        <row r="74">
          <cell r="G74">
            <v>1266173.6000000001</v>
          </cell>
          <cell r="H74">
            <v>1776827.2</v>
          </cell>
          <cell r="I74">
            <v>7293445.0999999996</v>
          </cell>
          <cell r="J74">
            <v>11037062.5</v>
          </cell>
          <cell r="K74">
            <v>11263891.800000001</v>
          </cell>
          <cell r="L74">
            <v>12401305.699999999</v>
          </cell>
          <cell r="M74">
            <v>15051876.699999999</v>
          </cell>
          <cell r="N74">
            <v>16379083</v>
          </cell>
          <cell r="O74">
            <v>16921987.370000001</v>
          </cell>
          <cell r="P74">
            <v>19673439.940470003</v>
          </cell>
          <cell r="Q74">
            <v>20141592.07</v>
          </cell>
          <cell r="V74">
            <v>441.4</v>
          </cell>
          <cell r="W74">
            <v>3110.3</v>
          </cell>
          <cell r="Y74">
            <v>1235.9000000000001</v>
          </cell>
          <cell r="Z74">
            <v>767.6</v>
          </cell>
          <cell r="AA74">
            <v>1312.9</v>
          </cell>
          <cell r="AB74">
            <v>8863.2000000000007</v>
          </cell>
          <cell r="AE74">
            <v>318.3</v>
          </cell>
        </row>
        <row r="75">
          <cell r="U75">
            <v>556007.4</v>
          </cell>
          <cell r="V75">
            <v>787603.80999999994</v>
          </cell>
          <cell r="W75">
            <v>1681389.5</v>
          </cell>
          <cell r="X75">
            <v>2109296.5</v>
          </cell>
          <cell r="Y75">
            <v>2662732</v>
          </cell>
          <cell r="Z75">
            <v>2341167.29</v>
          </cell>
          <cell r="AA75">
            <v>4113784.29</v>
          </cell>
          <cell r="AB75">
            <v>5273140.62</v>
          </cell>
          <cell r="AC75">
            <v>6105392.4399999995</v>
          </cell>
          <cell r="AD75">
            <v>6911622.2899999991</v>
          </cell>
          <cell r="AE75">
            <v>7664944.4299999997</v>
          </cell>
        </row>
        <row r="76">
          <cell r="AW76">
            <v>0</v>
          </cell>
        </row>
        <row r="77">
          <cell r="G77">
            <v>171243.2</v>
          </cell>
          <cell r="H77">
            <v>171243.2</v>
          </cell>
          <cell r="I77">
            <v>171243.2</v>
          </cell>
          <cell r="J77">
            <v>197243.2</v>
          </cell>
          <cell r="K77">
            <v>197243.2</v>
          </cell>
          <cell r="L77">
            <v>1693546.2</v>
          </cell>
          <cell r="M77">
            <v>2163417.4</v>
          </cell>
          <cell r="N77">
            <v>3295432</v>
          </cell>
          <cell r="O77">
            <v>3941916.56</v>
          </cell>
          <cell r="P77">
            <v>4193455.7568600001</v>
          </cell>
          <cell r="Q77">
            <v>4832235.7300000004</v>
          </cell>
          <cell r="U77">
            <v>2205.9</v>
          </cell>
          <cell r="V77">
            <v>10006251.699999999</v>
          </cell>
          <cell r="W77">
            <v>10061393</v>
          </cell>
          <cell r="X77">
            <v>10051141.800000001</v>
          </cell>
          <cell r="Y77">
            <v>17568885.300000001</v>
          </cell>
          <cell r="Z77">
            <v>22532476.800000001</v>
          </cell>
          <cell r="AA77">
            <v>22614101.899999999</v>
          </cell>
          <cell r="AB77">
            <v>33243855.5</v>
          </cell>
          <cell r="AC77">
            <v>33305649.300000001</v>
          </cell>
          <cell r="AD77">
            <v>33307823</v>
          </cell>
          <cell r="AE77">
            <v>33328254.199999999</v>
          </cell>
        </row>
        <row r="78">
          <cell r="G78">
            <v>3721111.9</v>
          </cell>
          <cell r="H78">
            <v>5859609.9000000004</v>
          </cell>
          <cell r="I78">
            <v>6421427</v>
          </cell>
          <cell r="J78">
            <v>9152547.5999999996</v>
          </cell>
          <cell r="K78">
            <v>11107875.1</v>
          </cell>
          <cell r="L78">
            <v>18839354.300000001</v>
          </cell>
          <cell r="M78">
            <v>20846904.300000001</v>
          </cell>
          <cell r="N78">
            <v>17493964.300000001</v>
          </cell>
          <cell r="O78">
            <v>28067901.829999998</v>
          </cell>
          <cell r="P78">
            <v>28631392.310330003</v>
          </cell>
          <cell r="Q78">
            <v>34385814.090000004</v>
          </cell>
          <cell r="U78">
            <v>1043971.03</v>
          </cell>
          <cell r="V78">
            <v>2033946.4369999999</v>
          </cell>
          <cell r="W78">
            <v>3895892.75</v>
          </cell>
          <cell r="X78">
            <v>5741511.8190000001</v>
          </cell>
          <cell r="Y78">
            <v>8265961.1799999997</v>
          </cell>
          <cell r="Z78">
            <v>10899715.319</v>
          </cell>
          <cell r="AA78">
            <v>12689579.814999999</v>
          </cell>
          <cell r="AB78">
            <v>14322699.404999999</v>
          </cell>
          <cell r="AC78">
            <v>16505820.596000001</v>
          </cell>
          <cell r="AD78">
            <v>19105224.5803</v>
          </cell>
          <cell r="AE78">
            <v>22573487.234000001</v>
          </cell>
          <cell r="AI78">
            <v>106404.48907</v>
          </cell>
          <cell r="AJ78">
            <v>114838.61818999999</v>
          </cell>
          <cell r="AK78">
            <v>138782.31193999999</v>
          </cell>
          <cell r="AL78">
            <v>141662.20291999998</v>
          </cell>
          <cell r="AM78">
            <v>146500</v>
          </cell>
          <cell r="AN78">
            <v>146518.20906999998</v>
          </cell>
          <cell r="AO78">
            <v>146518.20906999998</v>
          </cell>
          <cell r="AP78">
            <v>161062.62318999998</v>
          </cell>
          <cell r="AQ78">
            <v>161090.31382000001</v>
          </cell>
          <cell r="AR78">
            <v>161090.31382000001</v>
          </cell>
          <cell r="AS78">
            <v>161090.31382000001</v>
          </cell>
        </row>
        <row r="79">
          <cell r="I79">
            <v>157000</v>
          </cell>
          <cell r="J79">
            <v>202000</v>
          </cell>
          <cell r="K79">
            <v>208320.3</v>
          </cell>
          <cell r="L79">
            <v>415320.3</v>
          </cell>
          <cell r="M79">
            <v>415320.3</v>
          </cell>
          <cell r="N79">
            <v>664000</v>
          </cell>
          <cell r="O79">
            <v>821000</v>
          </cell>
          <cell r="P79">
            <v>871000</v>
          </cell>
          <cell r="Q79">
            <v>871000</v>
          </cell>
          <cell r="U79">
            <v>21360.9</v>
          </cell>
          <cell r="V79">
            <v>79393.899999999994</v>
          </cell>
          <cell r="W79">
            <v>161371.4</v>
          </cell>
          <cell r="X79">
            <v>215506</v>
          </cell>
          <cell r="Y79">
            <v>295848.3</v>
          </cell>
          <cell r="Z79">
            <v>363209.5</v>
          </cell>
          <cell r="AA79">
            <v>403421.5</v>
          </cell>
          <cell r="AB79">
            <v>550872.01</v>
          </cell>
          <cell r="AC79">
            <v>709819.97</v>
          </cell>
          <cell r="AD79">
            <v>733202.19</v>
          </cell>
          <cell r="AE79">
            <v>886490.92</v>
          </cell>
        </row>
        <row r="80">
          <cell r="G80">
            <v>820200</v>
          </cell>
          <cell r="H80">
            <v>6134680</v>
          </cell>
          <cell r="I80">
            <v>11452240</v>
          </cell>
          <cell r="J80">
            <v>17398405</v>
          </cell>
          <cell r="K80">
            <v>23996405</v>
          </cell>
          <cell r="L80">
            <v>30684355</v>
          </cell>
          <cell r="M80">
            <v>38066620</v>
          </cell>
          <cell r="N80">
            <v>45662796</v>
          </cell>
          <cell r="O80">
            <v>54027576</v>
          </cell>
          <cell r="P80">
            <v>68375064</v>
          </cell>
          <cell r="Q80">
            <v>85218264</v>
          </cell>
        </row>
        <row r="81">
          <cell r="H81">
            <v>6743537.5</v>
          </cell>
          <cell r="I81">
            <v>10244907.9</v>
          </cell>
          <cell r="J81">
            <v>13738049</v>
          </cell>
          <cell r="K81">
            <v>17217449</v>
          </cell>
          <cell r="L81">
            <v>19116756</v>
          </cell>
          <cell r="M81">
            <v>25217449</v>
          </cell>
          <cell r="N81">
            <v>29217449</v>
          </cell>
          <cell r="O81">
            <v>32950966.100000001</v>
          </cell>
          <cell r="P81">
            <v>36950966.099289998</v>
          </cell>
          <cell r="Q81">
            <v>41244115.5</v>
          </cell>
        </row>
        <row r="82">
          <cell r="G82">
            <v>16235581.852399999</v>
          </cell>
          <cell r="H82">
            <v>37270283.425699994</v>
          </cell>
          <cell r="I82">
            <v>51660155.195</v>
          </cell>
          <cell r="J82">
            <v>83558238.603799999</v>
          </cell>
          <cell r="K82">
            <v>78521607.340000004</v>
          </cell>
          <cell r="L82">
            <v>101387101.05579999</v>
          </cell>
          <cell r="M82">
            <v>119672962.51540001</v>
          </cell>
          <cell r="N82">
            <v>120373651.87369999</v>
          </cell>
          <cell r="O82">
            <v>140958604.72229999</v>
          </cell>
          <cell r="P82">
            <v>159828928.61060998</v>
          </cell>
          <cell r="Q82">
            <v>166896595.91509998</v>
          </cell>
          <cell r="U82">
            <v>274095.78000000003</v>
          </cell>
          <cell r="V82">
            <v>634490</v>
          </cell>
          <cell r="W82">
            <v>1110107.03</v>
          </cell>
          <cell r="X82">
            <v>1686376.47</v>
          </cell>
          <cell r="Y82">
            <v>2530499.0699999998</v>
          </cell>
          <cell r="Z82">
            <v>3384277.5</v>
          </cell>
          <cell r="AA82">
            <v>3917857.9</v>
          </cell>
          <cell r="AB82">
            <v>4432212.62</v>
          </cell>
          <cell r="AC82">
            <v>5306857.58</v>
          </cell>
          <cell r="AD82">
            <v>6849202.8219999997</v>
          </cell>
          <cell r="AE82">
            <v>7186205.1699999999</v>
          </cell>
        </row>
        <row r="85">
          <cell r="G85">
            <v>210000</v>
          </cell>
          <cell r="H85">
            <v>210000</v>
          </cell>
          <cell r="I85">
            <v>210000</v>
          </cell>
          <cell r="K85">
            <v>210000</v>
          </cell>
          <cell r="L85">
            <v>210000</v>
          </cell>
          <cell r="M85">
            <v>210000</v>
          </cell>
          <cell r="N85">
            <v>1052127.8</v>
          </cell>
          <cell r="O85">
            <v>1052127.82</v>
          </cell>
          <cell r="P85">
            <v>1052127.8247799999</v>
          </cell>
          <cell r="Q85">
            <v>1052127.82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</row>
        <row r="86">
          <cell r="G86">
            <v>6677501.4000000004</v>
          </cell>
          <cell r="H86">
            <v>9226016</v>
          </cell>
          <cell r="I86">
            <v>11673083.300000001</v>
          </cell>
          <cell r="J86">
            <v>16397020.800000001</v>
          </cell>
          <cell r="K86">
            <v>22304204.300000001</v>
          </cell>
          <cell r="L86">
            <v>27995379.699999999</v>
          </cell>
          <cell r="M86">
            <v>35406538.899999999</v>
          </cell>
          <cell r="N86">
            <v>33841706.100000001</v>
          </cell>
          <cell r="O86">
            <v>37627348.560000002</v>
          </cell>
          <cell r="P86">
            <v>40606337.583069995</v>
          </cell>
          <cell r="Q86">
            <v>42761095.82</v>
          </cell>
          <cell r="U86">
            <v>896082.9</v>
          </cell>
          <cell r="V86">
            <v>1092623.0870000001</v>
          </cell>
          <cell r="W86">
            <v>1516457.18</v>
          </cell>
          <cell r="X86">
            <v>2037748.39</v>
          </cell>
          <cell r="Y86">
            <v>2522851.9300000002</v>
          </cell>
          <cell r="Z86">
            <v>4086093.99</v>
          </cell>
          <cell r="AA86">
            <v>4670951.5429999996</v>
          </cell>
          <cell r="AB86">
            <v>4989722.5439999998</v>
          </cell>
          <cell r="AC86">
            <v>5793285.4299999997</v>
          </cell>
          <cell r="AD86">
            <v>6519187.9040000001</v>
          </cell>
          <cell r="AE86">
            <v>7489403.2139999997</v>
          </cell>
          <cell r="AM86">
            <v>32400</v>
          </cell>
          <cell r="AN86">
            <v>10267.46374999237</v>
          </cell>
          <cell r="AO86">
            <v>10267.46374999237</v>
          </cell>
          <cell r="AP86">
            <v>10267.46374999237</v>
          </cell>
          <cell r="AQ86">
            <v>10267.46374999237</v>
          </cell>
          <cell r="AR86">
            <v>10267.46374999237</v>
          </cell>
          <cell r="AS86">
            <v>10267.46374999237</v>
          </cell>
        </row>
        <row r="87">
          <cell r="AI87">
            <v>0</v>
          </cell>
          <cell r="AW87">
            <v>0</v>
          </cell>
        </row>
        <row r="88">
          <cell r="U88">
            <v>493196.02</v>
          </cell>
          <cell r="V88">
            <v>1490721.2509999999</v>
          </cell>
          <cell r="W88">
            <v>2517473.9589999998</v>
          </cell>
          <cell r="X88">
            <v>3907111.69</v>
          </cell>
          <cell r="Y88">
            <v>4979980.76</v>
          </cell>
          <cell r="Z88">
            <v>6609595.0599999996</v>
          </cell>
          <cell r="AA88">
            <v>8226185.1600000001</v>
          </cell>
          <cell r="AB88">
            <v>9997534.3699999992</v>
          </cell>
          <cell r="AC88">
            <v>11389124.640000001</v>
          </cell>
          <cell r="AD88">
            <v>12997255.65</v>
          </cell>
          <cell r="AE88">
            <v>13920333.779999999</v>
          </cell>
        </row>
        <row r="89">
          <cell r="AI89">
            <v>0</v>
          </cell>
        </row>
        <row r="90">
          <cell r="G90">
            <v>1034031.4</v>
          </cell>
          <cell r="H90">
            <v>1034031.4</v>
          </cell>
          <cell r="I90">
            <v>1034031.4</v>
          </cell>
          <cell r="J90">
            <v>1034031.4</v>
          </cell>
          <cell r="K90">
            <v>1034031.4</v>
          </cell>
          <cell r="L90">
            <v>1034031.4</v>
          </cell>
          <cell r="M90">
            <v>1034031.4</v>
          </cell>
          <cell r="N90">
            <v>1034031.4</v>
          </cell>
          <cell r="O90">
            <v>24681694.440000001</v>
          </cell>
          <cell r="P90">
            <v>24681694.438000001</v>
          </cell>
          <cell r="Q90">
            <v>24681694.440000001</v>
          </cell>
        </row>
        <row r="91">
          <cell r="G91">
            <v>4607186.5789999999</v>
          </cell>
          <cell r="H91">
            <v>10701261.007999999</v>
          </cell>
          <cell r="I91">
            <v>17828739.452</v>
          </cell>
          <cell r="J91">
            <v>24201220.100000001</v>
          </cell>
          <cell r="K91">
            <v>32970372.829999998</v>
          </cell>
          <cell r="L91">
            <v>40611431.199000001</v>
          </cell>
          <cell r="M91">
            <v>46639522.167999998</v>
          </cell>
          <cell r="N91">
            <v>53520161.988200001</v>
          </cell>
          <cell r="O91">
            <v>61187827.156999998</v>
          </cell>
          <cell r="P91">
            <v>66919205.751000002</v>
          </cell>
          <cell r="Q91">
            <v>74614230.462599993</v>
          </cell>
        </row>
        <row r="92">
          <cell r="U92">
            <v>4780797.2</v>
          </cell>
          <cell r="V92">
            <v>8544097.1999999993</v>
          </cell>
          <cell r="W92">
            <v>13782588.6</v>
          </cell>
          <cell r="X92">
            <v>30517109.377</v>
          </cell>
          <cell r="Y92">
            <v>47434609.170000002</v>
          </cell>
          <cell r="Z92">
            <v>51381998.200000003</v>
          </cell>
          <cell r="AA92">
            <v>54722667</v>
          </cell>
          <cell r="AB92">
            <v>57568608.700000003</v>
          </cell>
          <cell r="AC92">
            <v>60878152.670000002</v>
          </cell>
          <cell r="AD92">
            <v>76926335.150000006</v>
          </cell>
          <cell r="AE92">
            <v>80782173.439999998</v>
          </cell>
          <cell r="AW92">
            <v>15702356.300000001</v>
          </cell>
          <cell r="AX92">
            <v>31404712.600000001</v>
          </cell>
          <cell r="AY92">
            <v>57686659.399999999</v>
          </cell>
          <cell r="AZ92">
            <v>90719818.700000003</v>
          </cell>
          <cell r="BA92">
            <v>124598869</v>
          </cell>
          <cell r="BB92">
            <v>123752978</v>
          </cell>
          <cell r="BC92">
            <v>158482789.59999999</v>
          </cell>
          <cell r="BD92">
            <v>192372077</v>
          </cell>
          <cell r="BE92">
            <v>192372077</v>
          </cell>
          <cell r="BF92">
            <v>192372077</v>
          </cell>
          <cell r="BG92">
            <v>192372077</v>
          </cell>
        </row>
        <row r="95">
          <cell r="G95">
            <v>5750000</v>
          </cell>
          <cell r="H95">
            <v>13260275.4</v>
          </cell>
          <cell r="I95">
            <v>21913873.600000001</v>
          </cell>
          <cell r="J95">
            <v>28965374.600000001</v>
          </cell>
          <cell r="K95">
            <v>45248406.600000001</v>
          </cell>
          <cell r="L95">
            <v>53198406.600000001</v>
          </cell>
          <cell r="M95">
            <v>83970406.599999994</v>
          </cell>
          <cell r="N95">
            <v>100381921</v>
          </cell>
          <cell r="O95">
            <v>130405025.97</v>
          </cell>
          <cell r="P95">
            <v>132808307.86926001</v>
          </cell>
          <cell r="Q95">
            <v>173369747.37</v>
          </cell>
        </row>
        <row r="105">
          <cell r="AI105">
            <v>0</v>
          </cell>
        </row>
        <row r="106">
          <cell r="G106">
            <v>55803481.889399998</v>
          </cell>
          <cell r="H106">
            <v>121528806.9799</v>
          </cell>
          <cell r="I106">
            <v>211646252.1462</v>
          </cell>
          <cell r="J106">
            <v>292234439.58990002</v>
          </cell>
          <cell r="K106">
            <v>388991543.81999999</v>
          </cell>
          <cell r="L106">
            <v>512391790.273</v>
          </cell>
          <cell r="M106">
            <v>629153917.35599995</v>
          </cell>
          <cell r="N106">
            <v>653531579.36000001</v>
          </cell>
          <cell r="O106">
            <v>757459022.17320001</v>
          </cell>
          <cell r="P106">
            <v>857719783.96560001</v>
          </cell>
          <cell r="Q106">
            <v>963188690.41840005</v>
          </cell>
          <cell r="U106">
            <v>4893190.2609999999</v>
          </cell>
          <cell r="V106">
            <v>11574662.637</v>
          </cell>
          <cell r="W106">
            <v>19289773.993000001</v>
          </cell>
          <cell r="X106">
            <v>27252758.710000001</v>
          </cell>
          <cell r="Y106">
            <v>36175918.539999999</v>
          </cell>
          <cell r="Z106">
            <v>45215848.737999998</v>
          </cell>
          <cell r="AA106">
            <v>54787333.822999999</v>
          </cell>
          <cell r="AB106">
            <v>61485667.884000003</v>
          </cell>
          <cell r="AC106">
            <v>70956615.314999998</v>
          </cell>
          <cell r="AD106">
            <v>80052429.327199996</v>
          </cell>
          <cell r="AE106">
            <v>89237736.75</v>
          </cell>
          <cell r="AW106">
            <v>577662.71</v>
          </cell>
          <cell r="AX106">
            <v>1260895.3</v>
          </cell>
          <cell r="AY106">
            <v>2034978.48</v>
          </cell>
          <cell r="AZ106">
            <v>2880131.8</v>
          </cell>
          <cell r="BA106">
            <v>3824212.28</v>
          </cell>
          <cell r="BB106">
            <v>4349096.7300000004</v>
          </cell>
          <cell r="BC106">
            <v>5771993.5599999996</v>
          </cell>
          <cell r="BD106">
            <v>6652911.2400000002</v>
          </cell>
          <cell r="BE106">
            <v>7622074</v>
          </cell>
          <cell r="BF106">
            <v>8513543.4900000002</v>
          </cell>
          <cell r="BG106">
            <v>9462367.4600000009</v>
          </cell>
        </row>
        <row r="107">
          <cell r="G107">
            <v>4392027.4967999998</v>
          </cell>
          <cell r="H107">
            <v>10438092.7236</v>
          </cell>
          <cell r="I107">
            <v>19254403.229800001</v>
          </cell>
          <cell r="J107">
            <v>26206887.606699999</v>
          </cell>
          <cell r="K107">
            <v>35340675.020000003</v>
          </cell>
          <cell r="L107">
            <v>47306149.759199999</v>
          </cell>
          <cell r="M107">
            <v>54894633.755199999</v>
          </cell>
          <cell r="N107">
            <v>58610472.267800003</v>
          </cell>
          <cell r="O107">
            <v>68824446.096799999</v>
          </cell>
          <cell r="P107">
            <v>77729832.397699997</v>
          </cell>
          <cell r="Q107">
            <v>87373604.668699995</v>
          </cell>
          <cell r="U107">
            <v>452287.103</v>
          </cell>
          <cell r="V107">
            <v>1115834.808</v>
          </cell>
          <cell r="W107">
            <v>1995471.058</v>
          </cell>
          <cell r="X107">
            <v>2828858.909</v>
          </cell>
          <cell r="Y107">
            <v>3815828.45</v>
          </cell>
          <cell r="Z107">
            <v>4879286.176</v>
          </cell>
          <cell r="AA107">
            <v>5724537.9040000001</v>
          </cell>
          <cell r="AB107">
            <v>6446956.7659999998</v>
          </cell>
          <cell r="AC107">
            <v>7515531.6639999999</v>
          </cell>
          <cell r="AD107">
            <v>8521731.5260000005</v>
          </cell>
          <cell r="AE107">
            <v>9548753.1380000003</v>
          </cell>
          <cell r="AW107">
            <v>52616.76</v>
          </cell>
          <cell r="AX107">
            <v>113740.7</v>
          </cell>
          <cell r="AY107">
            <v>217842.19</v>
          </cell>
          <cell r="AZ107">
            <v>263675.98</v>
          </cell>
          <cell r="BA107">
            <v>384892.76</v>
          </cell>
          <cell r="BB107">
            <v>507974.08</v>
          </cell>
          <cell r="BC107">
            <v>559263.42000000004</v>
          </cell>
          <cell r="BD107">
            <v>656337.43000000005</v>
          </cell>
          <cell r="BE107">
            <v>801710.41</v>
          </cell>
          <cell r="BF107">
            <v>893894.5</v>
          </cell>
          <cell r="BG107">
            <v>1003816.89</v>
          </cell>
        </row>
        <row r="108">
          <cell r="AI108">
            <v>0</v>
          </cell>
        </row>
        <row r="109">
          <cell r="G109">
            <v>1439492.8038000001</v>
          </cell>
          <cell r="H109">
            <v>3122575.3369999998</v>
          </cell>
          <cell r="I109">
            <v>5055105.1052999999</v>
          </cell>
          <cell r="J109">
            <v>6444883.2375999996</v>
          </cell>
          <cell r="K109">
            <v>7914949.9199999999</v>
          </cell>
          <cell r="L109">
            <v>9571862.4220000003</v>
          </cell>
          <cell r="M109">
            <v>10904000.195800001</v>
          </cell>
          <cell r="N109">
            <v>11628999.338</v>
          </cell>
          <cell r="O109">
            <v>12793011.785700001</v>
          </cell>
          <cell r="P109">
            <v>14297872.500700001</v>
          </cell>
          <cell r="Q109">
            <v>16208701.538899999</v>
          </cell>
          <cell r="U109">
            <v>94184.93</v>
          </cell>
          <cell r="V109">
            <v>329793.11200000002</v>
          </cell>
          <cell r="W109">
            <v>629079.61399999994</v>
          </cell>
          <cell r="X109">
            <v>774083.99800000002</v>
          </cell>
          <cell r="Y109">
            <v>994733.38</v>
          </cell>
          <cell r="Z109">
            <v>1149931.6629999999</v>
          </cell>
          <cell r="AA109">
            <v>1286044.203</v>
          </cell>
          <cell r="AB109">
            <v>1426087.6189999999</v>
          </cell>
          <cell r="AC109">
            <v>1640872.9909999999</v>
          </cell>
          <cell r="AD109">
            <v>1799319.5260000001</v>
          </cell>
          <cell r="AE109">
            <v>1996543.0959999999</v>
          </cell>
          <cell r="AW109">
            <v>5807.95</v>
          </cell>
          <cell r="AX109">
            <v>15804.62</v>
          </cell>
          <cell r="AY109">
            <v>26917.34</v>
          </cell>
          <cell r="AZ109">
            <v>33708.120000000003</v>
          </cell>
          <cell r="BA109">
            <v>39676.06</v>
          </cell>
          <cell r="BB109">
            <v>46777.13</v>
          </cell>
          <cell r="BC109">
            <v>56043.54</v>
          </cell>
          <cell r="BD109">
            <v>64252.79</v>
          </cell>
          <cell r="BE109">
            <v>73310.899999999994</v>
          </cell>
          <cell r="BF109">
            <v>79224.990000000005</v>
          </cell>
          <cell r="BG109">
            <v>96717.66</v>
          </cell>
        </row>
        <row r="110">
          <cell r="G110">
            <v>7689211.4733999996</v>
          </cell>
          <cell r="H110">
            <v>19722712.160300002</v>
          </cell>
          <cell r="I110">
            <v>31344085.659400001</v>
          </cell>
          <cell r="J110">
            <v>38700651.572300002</v>
          </cell>
          <cell r="K110">
            <v>43298211.799999997</v>
          </cell>
          <cell r="L110">
            <v>44335550.427000001</v>
          </cell>
          <cell r="M110">
            <v>46880720.038699999</v>
          </cell>
          <cell r="N110">
            <v>46437719.044699997</v>
          </cell>
          <cell r="O110">
            <v>51647359.461199999</v>
          </cell>
          <cell r="P110">
            <v>61180623.541500002</v>
          </cell>
          <cell r="Q110">
            <v>74297915.613000005</v>
          </cell>
          <cell r="U110">
            <v>546200.02</v>
          </cell>
          <cell r="V110">
            <v>1573737.058</v>
          </cell>
          <cell r="W110">
            <v>2633958.1030000001</v>
          </cell>
          <cell r="X110">
            <v>3407214.0550000002</v>
          </cell>
          <cell r="Y110">
            <v>3822274.5</v>
          </cell>
          <cell r="Z110">
            <v>4093471.6660000002</v>
          </cell>
          <cell r="AA110">
            <v>4122963.571</v>
          </cell>
          <cell r="AB110">
            <v>4188857.1098000002</v>
          </cell>
          <cell r="AC110">
            <v>4579091.3909999998</v>
          </cell>
          <cell r="AD110">
            <v>5464998.608</v>
          </cell>
          <cell r="AE110">
            <v>6527919.5760000004</v>
          </cell>
          <cell r="AW110">
            <v>38492.26</v>
          </cell>
          <cell r="AX110">
            <v>77836.17</v>
          </cell>
          <cell r="AY110">
            <v>146276.76999999999</v>
          </cell>
          <cell r="AZ110">
            <v>172734.19</v>
          </cell>
          <cell r="BA110">
            <v>195425.19</v>
          </cell>
          <cell r="BB110">
            <v>198445.83</v>
          </cell>
          <cell r="BC110">
            <v>200743.86</v>
          </cell>
          <cell r="BD110">
            <v>202408.45</v>
          </cell>
          <cell r="BE110">
            <v>208654.84</v>
          </cell>
          <cell r="BF110">
            <v>245694.88</v>
          </cell>
          <cell r="BG110">
            <v>298927.26</v>
          </cell>
        </row>
        <row r="111">
          <cell r="G111">
            <v>1733503.132</v>
          </cell>
          <cell r="H111">
            <v>4094156.9730000002</v>
          </cell>
          <cell r="I111">
            <v>6720811.3408000004</v>
          </cell>
          <cell r="J111">
            <v>10654000.172</v>
          </cell>
          <cell r="K111">
            <v>13175695.539999999</v>
          </cell>
          <cell r="L111">
            <v>15817895.523</v>
          </cell>
          <cell r="M111">
            <v>20236211.373</v>
          </cell>
          <cell r="N111">
            <v>21137079.925000001</v>
          </cell>
          <cell r="O111">
            <v>23358826.256999999</v>
          </cell>
          <cell r="P111">
            <v>26089166.335000001</v>
          </cell>
          <cell r="Q111">
            <v>28942519.174800001</v>
          </cell>
          <cell r="U111">
            <v>342333.23</v>
          </cell>
          <cell r="V111">
            <v>983211.40500000003</v>
          </cell>
          <cell r="W111">
            <v>1731151.9750000001</v>
          </cell>
          <cell r="X111">
            <v>2337965.0150000001</v>
          </cell>
          <cell r="Y111">
            <v>2986117.28</v>
          </cell>
          <cell r="Z111">
            <v>3684294.15</v>
          </cell>
          <cell r="AA111">
            <v>4176130.9079999998</v>
          </cell>
          <cell r="AB111">
            <v>4678062.5810000002</v>
          </cell>
          <cell r="AC111">
            <v>5424214.6069999998</v>
          </cell>
          <cell r="AD111">
            <v>6084766.0410000002</v>
          </cell>
          <cell r="AE111">
            <v>6715356.9066000003</v>
          </cell>
          <cell r="AW111">
            <v>8512.6</v>
          </cell>
          <cell r="AX111">
            <v>25596.93</v>
          </cell>
          <cell r="AY111">
            <v>44065.19</v>
          </cell>
          <cell r="AZ111">
            <v>67146.36</v>
          </cell>
          <cell r="BA111">
            <v>87974.22</v>
          </cell>
          <cell r="BB111">
            <v>102757.11</v>
          </cell>
          <cell r="BC111">
            <v>122606.47</v>
          </cell>
          <cell r="BD111">
            <v>135847.82999999999</v>
          </cell>
          <cell r="BE111">
            <v>151571.15</v>
          </cell>
          <cell r="BF111">
            <v>175432.78</v>
          </cell>
          <cell r="BG111">
            <v>197857.74</v>
          </cell>
        </row>
        <row r="112">
          <cell r="G112">
            <v>348582.38819999999</v>
          </cell>
          <cell r="H112">
            <v>805435.42130000005</v>
          </cell>
          <cell r="I112">
            <v>1401882.3484</v>
          </cell>
          <cell r="J112">
            <v>1882006.3818000001</v>
          </cell>
          <cell r="K112">
            <v>2672430.06</v>
          </cell>
          <cell r="L112">
            <v>3053936.5986000001</v>
          </cell>
          <cell r="M112">
            <v>3990120.7990000001</v>
          </cell>
          <cell r="N112">
            <v>3903664.9106000001</v>
          </cell>
          <cell r="O112">
            <v>4561853.8607000001</v>
          </cell>
          <cell r="P112">
            <v>5168068.6253000004</v>
          </cell>
          <cell r="Q112">
            <v>5730502.2984999996</v>
          </cell>
          <cell r="U112">
            <v>73675.5</v>
          </cell>
          <cell r="V112">
            <v>214211.223</v>
          </cell>
          <cell r="W112">
            <v>370773.74099999998</v>
          </cell>
          <cell r="X112">
            <v>499071.946</v>
          </cell>
          <cell r="Y112">
            <v>669135.46</v>
          </cell>
          <cell r="Z112">
            <v>838191.299</v>
          </cell>
          <cell r="AA112">
            <v>949666.97400000005</v>
          </cell>
          <cell r="AB112">
            <v>1075880.4539999999</v>
          </cell>
          <cell r="AC112">
            <v>1241191.324</v>
          </cell>
          <cell r="AD112">
            <v>1440480.9350000001</v>
          </cell>
          <cell r="AE112">
            <v>1651010.48</v>
          </cell>
          <cell r="AW112">
            <v>8278.33</v>
          </cell>
          <cell r="AX112">
            <v>19170.02</v>
          </cell>
          <cell r="AY112">
            <v>33164.300000000003</v>
          </cell>
          <cell r="AZ112">
            <v>44771.99</v>
          </cell>
          <cell r="BA112">
            <v>57219.32</v>
          </cell>
          <cell r="BB112">
            <v>68905.899999999994</v>
          </cell>
          <cell r="BC112">
            <v>79506.05</v>
          </cell>
          <cell r="BD112">
            <v>90912.65</v>
          </cell>
          <cell r="BE112">
            <v>105564.98</v>
          </cell>
          <cell r="BF112">
            <v>114842.08</v>
          </cell>
          <cell r="BG112">
            <v>130166.7</v>
          </cell>
        </row>
        <row r="113">
          <cell r="G113">
            <v>867596.54059999995</v>
          </cell>
          <cell r="H113">
            <v>1998895.7185</v>
          </cell>
          <cell r="I113">
            <v>3263814.2769999998</v>
          </cell>
          <cell r="J113">
            <v>5061614.1184999999</v>
          </cell>
          <cell r="K113">
            <v>5372238.3200000003</v>
          </cell>
          <cell r="L113">
            <v>6593716.023</v>
          </cell>
          <cell r="M113">
            <v>7569138.6946</v>
          </cell>
          <cell r="N113">
            <v>8065020.8273999998</v>
          </cell>
          <cell r="O113">
            <v>9208617.6206999999</v>
          </cell>
          <cell r="P113">
            <v>10395034.655999999</v>
          </cell>
          <cell r="Q113">
            <v>11689388.995200001</v>
          </cell>
          <cell r="U113">
            <v>32954.74</v>
          </cell>
          <cell r="V113">
            <v>84353.976999999999</v>
          </cell>
          <cell r="W113">
            <v>142042.83199999999</v>
          </cell>
          <cell r="X113">
            <v>182055.67300000001</v>
          </cell>
          <cell r="Y113">
            <v>252565.5</v>
          </cell>
          <cell r="Z113">
            <v>354168.44500000001</v>
          </cell>
          <cell r="AA113">
            <v>337821.201</v>
          </cell>
          <cell r="AB113">
            <v>427428.23599999998</v>
          </cell>
          <cell r="AC113">
            <v>493922.011</v>
          </cell>
          <cell r="AD113">
            <v>548859.071</v>
          </cell>
          <cell r="AE113">
            <v>632920.55500000005</v>
          </cell>
          <cell r="AW113">
            <v>2665.98</v>
          </cell>
          <cell r="AX113">
            <v>6361</v>
          </cell>
          <cell r="AY113">
            <v>11734.14</v>
          </cell>
          <cell r="AZ113">
            <v>17200.7</v>
          </cell>
          <cell r="BA113">
            <v>21714.07</v>
          </cell>
          <cell r="BB113">
            <v>27051.18</v>
          </cell>
          <cell r="BC113">
            <v>29421.69</v>
          </cell>
          <cell r="BD113">
            <v>33255.26</v>
          </cell>
          <cell r="BE113">
            <v>37881.760000000002</v>
          </cell>
          <cell r="BF113">
            <v>42096.46</v>
          </cell>
          <cell r="BG113">
            <v>46663.15</v>
          </cell>
        </row>
        <row r="115">
          <cell r="G115">
            <v>525842.26</v>
          </cell>
          <cell r="H115">
            <v>1013447.4779000001</v>
          </cell>
          <cell r="I115">
            <v>1919117.311</v>
          </cell>
          <cell r="J115">
            <v>2962702.1446000002</v>
          </cell>
          <cell r="K115">
            <v>3881300.07</v>
          </cell>
          <cell r="L115">
            <v>4958307.2699999996</v>
          </cell>
          <cell r="M115">
            <v>6430045.1913999999</v>
          </cell>
          <cell r="N115">
            <v>7758087.0426000003</v>
          </cell>
          <cell r="O115">
            <v>8794862.6359999999</v>
          </cell>
          <cell r="P115">
            <v>11371289.693600001</v>
          </cell>
          <cell r="Q115">
            <v>13098669.949200001</v>
          </cell>
          <cell r="U115">
            <v>93882.4</v>
          </cell>
          <cell r="V115">
            <v>321829.59999999998</v>
          </cell>
          <cell r="W115">
            <v>564799.75</v>
          </cell>
          <cell r="X115">
            <v>854266.29</v>
          </cell>
          <cell r="Y115">
            <v>1092369.5</v>
          </cell>
          <cell r="Z115">
            <v>1243342.193</v>
          </cell>
          <cell r="AA115">
            <v>1462619.183</v>
          </cell>
          <cell r="AB115">
            <v>1699691.98</v>
          </cell>
          <cell r="AC115">
            <v>1806654.96</v>
          </cell>
          <cell r="AD115">
            <v>2133440.65</v>
          </cell>
          <cell r="AE115">
            <v>2501911.611</v>
          </cell>
          <cell r="AW115">
            <v>3435.78</v>
          </cell>
          <cell r="AX115">
            <v>17899.07</v>
          </cell>
          <cell r="AY115">
            <v>39632.730000000003</v>
          </cell>
          <cell r="AZ115">
            <v>69055.69</v>
          </cell>
          <cell r="BA115">
            <v>88431.94</v>
          </cell>
          <cell r="BB115">
            <v>92274.03</v>
          </cell>
          <cell r="BC115">
            <v>113497.95</v>
          </cell>
          <cell r="BD115">
            <v>116488.91</v>
          </cell>
          <cell r="BE115">
            <v>127796.69</v>
          </cell>
          <cell r="BF115">
            <v>142195.53</v>
          </cell>
          <cell r="BG115">
            <v>152404.47</v>
          </cell>
        </row>
        <row r="116">
          <cell r="G116">
            <v>618281.951</v>
          </cell>
          <cell r="H116">
            <v>1294224.7552</v>
          </cell>
          <cell r="I116">
            <v>1808897.638</v>
          </cell>
          <cell r="J116">
            <v>2588290.8480000002</v>
          </cell>
          <cell r="K116">
            <v>4093818.45</v>
          </cell>
          <cell r="L116">
            <v>6071789.148</v>
          </cell>
          <cell r="M116">
            <v>7678716.5499999998</v>
          </cell>
          <cell r="N116">
            <v>9775050.1300000008</v>
          </cell>
          <cell r="O116">
            <v>11486137.6372</v>
          </cell>
          <cell r="P116">
            <v>13406553.253</v>
          </cell>
          <cell r="Q116">
            <v>15118308.446799999</v>
          </cell>
          <cell r="U116">
            <v>6414.1</v>
          </cell>
          <cell r="V116">
            <v>20072.7</v>
          </cell>
          <cell r="W116">
            <v>46054.2</v>
          </cell>
          <cell r="X116">
            <v>68776.399999999994</v>
          </cell>
          <cell r="Y116">
            <v>93937.09</v>
          </cell>
          <cell r="Z116">
            <v>120635.683</v>
          </cell>
          <cell r="AA116">
            <v>133435.18</v>
          </cell>
          <cell r="AB116">
            <v>151844.85999999999</v>
          </cell>
          <cell r="AC116">
            <v>174892.473</v>
          </cell>
          <cell r="AD116">
            <v>226899.62299999999</v>
          </cell>
          <cell r="AE116">
            <v>311501.76299999998</v>
          </cell>
        </row>
        <row r="117">
          <cell r="G117">
            <v>3348384.1979999999</v>
          </cell>
          <cell r="H117">
            <v>9240134.273</v>
          </cell>
          <cell r="I117">
            <v>14912699.970000001</v>
          </cell>
          <cell r="J117">
            <v>20128337.454</v>
          </cell>
          <cell r="K117">
            <v>26334698.699999999</v>
          </cell>
          <cell r="L117">
            <v>30822178.905999999</v>
          </cell>
          <cell r="M117">
            <v>33503013.204999998</v>
          </cell>
          <cell r="N117">
            <v>35894072.608999997</v>
          </cell>
          <cell r="O117">
            <v>41915339.500600003</v>
          </cell>
          <cell r="P117">
            <v>51065473.659999996</v>
          </cell>
          <cell r="Q117">
            <v>60437111.1998</v>
          </cell>
          <cell r="U117">
            <v>17708.400000000001</v>
          </cell>
          <cell r="V117">
            <v>42770.3</v>
          </cell>
          <cell r="W117">
            <v>71700.800000000003</v>
          </cell>
          <cell r="X117">
            <v>101060.85</v>
          </cell>
          <cell r="Y117">
            <v>143929.60000000001</v>
          </cell>
          <cell r="Z117">
            <v>194904.4</v>
          </cell>
          <cell r="AA117">
            <v>208678.6</v>
          </cell>
          <cell r="AB117">
            <v>264329.84999999998</v>
          </cell>
          <cell r="AC117">
            <v>294334.95</v>
          </cell>
          <cell r="AD117">
            <v>315872.71999999997</v>
          </cell>
          <cell r="AE117">
            <v>355941.15</v>
          </cell>
        </row>
        <row r="118">
          <cell r="G118">
            <v>1809749.341</v>
          </cell>
          <cell r="H118">
            <v>5046662.2290000003</v>
          </cell>
          <cell r="I118">
            <v>12130073.514</v>
          </cell>
          <cell r="J118">
            <v>16610777.778899999</v>
          </cell>
          <cell r="K118">
            <v>20074524.949999999</v>
          </cell>
          <cell r="L118">
            <v>25787063.548</v>
          </cell>
          <cell r="M118">
            <v>31253328.881999999</v>
          </cell>
          <cell r="N118">
            <v>36092337.257200003</v>
          </cell>
          <cell r="O118">
            <v>40089974.424999997</v>
          </cell>
          <cell r="P118">
            <v>45847801.659999996</v>
          </cell>
          <cell r="Q118">
            <v>52487680.458999999</v>
          </cell>
          <cell r="U118">
            <v>250</v>
          </cell>
          <cell r="V118">
            <v>546.5</v>
          </cell>
          <cell r="W118">
            <v>3450</v>
          </cell>
          <cell r="X118">
            <v>32734.5</v>
          </cell>
          <cell r="Y118">
            <v>73744.05</v>
          </cell>
          <cell r="Z118">
            <v>9656.7999999999993</v>
          </cell>
          <cell r="AA118">
            <v>87477.3</v>
          </cell>
          <cell r="AB118">
            <v>88002.2</v>
          </cell>
          <cell r="AC118">
            <v>89990</v>
          </cell>
          <cell r="AD118">
            <v>51570.7</v>
          </cell>
          <cell r="AE118">
            <v>54041.3</v>
          </cell>
        </row>
        <row r="119">
          <cell r="G119">
            <v>513986.94400000002</v>
          </cell>
          <cell r="H119">
            <v>979743.78289999999</v>
          </cell>
          <cell r="I119">
            <v>1654878.0271000001</v>
          </cell>
          <cell r="J119">
            <v>2400411.7941999999</v>
          </cell>
          <cell r="K119">
            <v>3444311.71</v>
          </cell>
          <cell r="L119">
            <v>5119022.9680000003</v>
          </cell>
          <cell r="M119">
            <v>6489157.2800000003</v>
          </cell>
          <cell r="N119">
            <v>7674176.1069999998</v>
          </cell>
          <cell r="O119">
            <v>8620693.3352000006</v>
          </cell>
          <cell r="P119">
            <v>11692443.182</v>
          </cell>
          <cell r="Q119">
            <v>12508791.9168</v>
          </cell>
          <cell r="U119">
            <v>71532.66</v>
          </cell>
          <cell r="V119">
            <v>237003.37</v>
          </cell>
          <cell r="W119">
            <v>384113.99</v>
          </cell>
          <cell r="X119">
            <v>565792.09</v>
          </cell>
          <cell r="Y119">
            <v>906435.12</v>
          </cell>
          <cell r="Z119">
            <v>1212066.22</v>
          </cell>
          <cell r="AA119">
            <v>1489935.59</v>
          </cell>
          <cell r="AB119">
            <v>1668303.69</v>
          </cell>
          <cell r="AC119">
            <v>2014682.45</v>
          </cell>
          <cell r="AD119">
            <v>2379381.355</v>
          </cell>
          <cell r="AE119">
            <v>2833185.88</v>
          </cell>
          <cell r="AW119">
            <v>115.9</v>
          </cell>
          <cell r="AX119">
            <v>139.28</v>
          </cell>
          <cell r="AY119">
            <v>3168.4</v>
          </cell>
          <cell r="AZ119">
            <v>3761.58</v>
          </cell>
          <cell r="BA119">
            <v>5961.08</v>
          </cell>
          <cell r="BB119">
            <v>9563.82</v>
          </cell>
          <cell r="BC119">
            <v>11310.62</v>
          </cell>
          <cell r="BD119">
            <v>14208.62</v>
          </cell>
          <cell r="BE119">
            <v>21308.82</v>
          </cell>
          <cell r="BF119">
            <v>29815.68</v>
          </cell>
          <cell r="BG119">
            <v>29815.68</v>
          </cell>
        </row>
        <row r="120">
          <cell r="G120">
            <v>526173.10510000004</v>
          </cell>
          <cell r="H120">
            <v>1251381.368</v>
          </cell>
          <cell r="I120">
            <v>1867107.057</v>
          </cell>
          <cell r="J120">
            <v>2406185.7280000001</v>
          </cell>
          <cell r="K120">
            <v>3040716.7999999998</v>
          </cell>
          <cell r="L120">
            <v>3738381.1579999998</v>
          </cell>
          <cell r="M120">
            <v>4545869.5690000001</v>
          </cell>
          <cell r="N120">
            <v>4793249.1550000003</v>
          </cell>
          <cell r="O120">
            <v>5600460.8609999996</v>
          </cell>
          <cell r="P120">
            <v>6308108.9960000003</v>
          </cell>
          <cell r="Q120">
            <v>7120211.2597000003</v>
          </cell>
          <cell r="U120">
            <v>27342.400000000001</v>
          </cell>
          <cell r="V120">
            <v>99274</v>
          </cell>
          <cell r="W120">
            <v>150327.5</v>
          </cell>
          <cell r="X120">
            <v>189331.3</v>
          </cell>
          <cell r="Y120">
            <v>234406.1</v>
          </cell>
          <cell r="Z120">
            <v>289485.24</v>
          </cell>
          <cell r="AA120">
            <v>328011.2</v>
          </cell>
          <cell r="AB120">
            <v>357618.59</v>
          </cell>
          <cell r="AC120">
            <v>393920.4</v>
          </cell>
          <cell r="AD120">
            <v>458639.1</v>
          </cell>
          <cell r="AE120">
            <v>519007.7</v>
          </cell>
          <cell r="AW120">
            <v>5321.14</v>
          </cell>
          <cell r="AX120">
            <v>10642.28</v>
          </cell>
          <cell r="AY120">
            <v>19475.3</v>
          </cell>
          <cell r="AZ120">
            <v>31606.36</v>
          </cell>
          <cell r="BA120">
            <v>70005.62</v>
          </cell>
          <cell r="BB120">
            <v>76058.69</v>
          </cell>
          <cell r="BC120">
            <v>76263.520000000004</v>
          </cell>
          <cell r="BD120">
            <v>77730.259999999995</v>
          </cell>
          <cell r="BE120">
            <v>79750.5</v>
          </cell>
          <cell r="BF120">
            <v>82399.289999999994</v>
          </cell>
          <cell r="BG120">
            <v>144144.4</v>
          </cell>
        </row>
        <row r="122">
          <cell r="G122">
            <v>14624713.814400002</v>
          </cell>
          <cell r="H122">
            <v>28483964.442299999</v>
          </cell>
          <cell r="I122">
            <v>45963122.634600013</v>
          </cell>
          <cell r="J122">
            <v>68466657.629299983</v>
          </cell>
          <cell r="K122">
            <v>114921538.27000003</v>
          </cell>
          <cell r="L122">
            <v>158064626.72130004</v>
          </cell>
          <cell r="M122">
            <v>190174321.03979999</v>
          </cell>
          <cell r="N122">
            <v>195917790.8529</v>
          </cell>
          <cell r="O122">
            <v>235981308.13330004</v>
          </cell>
          <cell r="P122">
            <v>265539342.64579996</v>
          </cell>
          <cell r="Q122">
            <v>299660288.77849996</v>
          </cell>
          <cell r="U122">
            <v>4944778.0180000002</v>
          </cell>
          <cell r="V122">
            <v>11491713.728000002</v>
          </cell>
          <cell r="W122">
            <v>18199280.414000001</v>
          </cell>
          <cell r="X122">
            <v>27176930.627999999</v>
          </cell>
          <cell r="Y122">
            <v>35327270.379999995</v>
          </cell>
          <cell r="Z122">
            <v>45531932.898000009</v>
          </cell>
          <cell r="AA122">
            <v>54609763.943999991</v>
          </cell>
          <cell r="AB122">
            <v>68906465.981999978</v>
          </cell>
          <cell r="AC122">
            <v>76987168.159999982</v>
          </cell>
          <cell r="AD122">
            <v>88553415.092999995</v>
          </cell>
          <cell r="AE122">
            <v>103535179.00899999</v>
          </cell>
          <cell r="AJ122">
            <v>105</v>
          </cell>
          <cell r="AM122">
            <v>300</v>
          </cell>
          <cell r="AN122">
            <v>458</v>
          </cell>
          <cell r="AP122">
            <v>498</v>
          </cell>
          <cell r="AR122">
            <v>535</v>
          </cell>
          <cell r="AS122">
            <v>566</v>
          </cell>
          <cell r="AW122">
            <v>58984.03</v>
          </cell>
          <cell r="AX122">
            <v>112403.22999999998</v>
          </cell>
          <cell r="AY122">
            <v>271782.01000000007</v>
          </cell>
          <cell r="AZ122">
            <v>393210.51</v>
          </cell>
          <cell r="BA122">
            <v>503801.96</v>
          </cell>
          <cell r="BB122">
            <v>651215.44999999995</v>
          </cell>
          <cell r="BC122">
            <v>722913.81</v>
          </cell>
          <cell r="BD122">
            <v>779146.77</v>
          </cell>
          <cell r="BE122">
            <v>923369.39000000013</v>
          </cell>
          <cell r="BF122">
            <v>1007918.7</v>
          </cell>
          <cell r="BG122">
            <v>1114331.9400000002</v>
          </cell>
        </row>
        <row r="123">
          <cell r="AJ123">
            <v>0</v>
          </cell>
          <cell r="AW123">
            <v>0</v>
          </cell>
        </row>
        <row r="124">
          <cell r="G124">
            <v>1907658.3359999999</v>
          </cell>
          <cell r="H124">
            <v>4439867.9469999997</v>
          </cell>
          <cell r="I124">
            <v>6067291.8849999998</v>
          </cell>
          <cell r="J124">
            <v>8595022.8330000006</v>
          </cell>
          <cell r="K124">
            <v>11371379.720000001</v>
          </cell>
          <cell r="L124">
            <v>13994050.6</v>
          </cell>
          <cell r="M124">
            <v>16876452.670000002</v>
          </cell>
          <cell r="N124">
            <v>19962688.348000001</v>
          </cell>
          <cell r="O124">
            <v>21859803.458999999</v>
          </cell>
          <cell r="P124">
            <v>24334543.75</v>
          </cell>
          <cell r="Q124">
            <v>26996854.493999999</v>
          </cell>
        </row>
        <row r="126">
          <cell r="G126">
            <v>9112340.943</v>
          </cell>
          <cell r="H126">
            <v>9115048.1400000006</v>
          </cell>
          <cell r="I126">
            <v>14833899.442</v>
          </cell>
          <cell r="J126">
            <v>15701177.219000001</v>
          </cell>
          <cell r="K126">
            <v>25559195.030000001</v>
          </cell>
          <cell r="L126">
            <v>41292250.909999996</v>
          </cell>
          <cell r="M126">
            <v>33697877.439000003</v>
          </cell>
          <cell r="N126">
            <v>43327272.042999998</v>
          </cell>
          <cell r="O126">
            <v>69631336.091000006</v>
          </cell>
          <cell r="P126">
            <v>71231227.299999997</v>
          </cell>
          <cell r="Q126">
            <v>82576687.297999993</v>
          </cell>
        </row>
        <row r="128">
          <cell r="AI128">
            <v>0</v>
          </cell>
        </row>
        <row r="129">
          <cell r="G129">
            <v>1520000</v>
          </cell>
          <cell r="H129">
            <v>3479750</v>
          </cell>
          <cell r="I129">
            <v>6010412</v>
          </cell>
          <cell r="J129">
            <v>8018212</v>
          </cell>
          <cell r="K129">
            <v>12841773</v>
          </cell>
          <cell r="L129">
            <v>15988055</v>
          </cell>
          <cell r="M129">
            <v>18342505</v>
          </cell>
          <cell r="N129">
            <v>18993941.541999999</v>
          </cell>
          <cell r="O129">
            <v>21586476.546</v>
          </cell>
          <cell r="P129">
            <v>23600678.600000001</v>
          </cell>
          <cell r="Q129">
            <v>28006978.539999999</v>
          </cell>
          <cell r="U129">
            <v>99636</v>
          </cell>
          <cell r="V129">
            <v>253901.4</v>
          </cell>
          <cell r="W129">
            <v>367475.8</v>
          </cell>
          <cell r="X129">
            <v>457804.6</v>
          </cell>
          <cell r="Y129">
            <v>494732.79999999999</v>
          </cell>
          <cell r="Z129">
            <v>512739.3</v>
          </cell>
          <cell r="AA129">
            <v>519149.1</v>
          </cell>
          <cell r="AB129">
            <v>526364</v>
          </cell>
          <cell r="AC129">
            <v>456511.3</v>
          </cell>
          <cell r="AD129">
            <v>600083</v>
          </cell>
          <cell r="AE129">
            <v>700875.6</v>
          </cell>
        </row>
        <row r="130">
          <cell r="G130">
            <v>3751937.8</v>
          </cell>
          <cell r="H130">
            <v>7503875.5999999996</v>
          </cell>
          <cell r="I130">
            <v>11255827.300000001</v>
          </cell>
          <cell r="J130">
            <v>15007765.1</v>
          </cell>
          <cell r="K130">
            <v>18759702.899999999</v>
          </cell>
          <cell r="L130">
            <v>22511626.600000001</v>
          </cell>
          <cell r="M130">
            <v>25350491.600000001</v>
          </cell>
          <cell r="N130">
            <v>27410273.800000001</v>
          </cell>
          <cell r="O130">
            <v>30715278.800000001</v>
          </cell>
          <cell r="P130">
            <v>34020283.799999997</v>
          </cell>
          <cell r="Q130">
            <v>37326355.299999997</v>
          </cell>
          <cell r="V130">
            <v>1166.5999999999999</v>
          </cell>
          <cell r="W130">
            <v>5033.2</v>
          </cell>
          <cell r="X130">
            <v>6436.6</v>
          </cell>
          <cell r="Y130">
            <v>6436.6</v>
          </cell>
          <cell r="Z130">
            <v>21089.200000000001</v>
          </cell>
          <cell r="AA130">
            <v>15689.2</v>
          </cell>
          <cell r="AB130">
            <v>10289.1</v>
          </cell>
          <cell r="AC130">
            <v>16589.099999999999</v>
          </cell>
          <cell r="AD130">
            <v>25389.1</v>
          </cell>
          <cell r="AE130">
            <v>29690.5</v>
          </cell>
        </row>
        <row r="131">
          <cell r="G131">
            <v>15702356.300000001</v>
          </cell>
          <cell r="H131">
            <v>31404712.600000001</v>
          </cell>
          <cell r="I131">
            <v>57686659.399999999</v>
          </cell>
          <cell r="J131">
            <v>90719818.700000003</v>
          </cell>
          <cell r="K131">
            <v>124598869</v>
          </cell>
          <cell r="L131">
            <v>123752978</v>
          </cell>
          <cell r="M131">
            <v>158482789.59999999</v>
          </cell>
          <cell r="N131">
            <v>192372077</v>
          </cell>
          <cell r="O131">
            <v>192372077</v>
          </cell>
          <cell r="P131">
            <v>192372077</v>
          </cell>
          <cell r="Q131">
            <v>192372077</v>
          </cell>
          <cell r="U131">
            <v>2775.5</v>
          </cell>
          <cell r="V131">
            <v>90461.7</v>
          </cell>
          <cell r="W131">
            <v>84029.7</v>
          </cell>
          <cell r="X131">
            <v>312108.79999999999</v>
          </cell>
          <cell r="Y131">
            <v>388509.4</v>
          </cell>
          <cell r="Z131">
            <v>489801.2</v>
          </cell>
          <cell r="AA131">
            <v>572972</v>
          </cell>
          <cell r="AB131">
            <v>680850.6</v>
          </cell>
          <cell r="AC131">
            <v>643406.4</v>
          </cell>
          <cell r="AD131">
            <v>612379.6</v>
          </cell>
          <cell r="AE131">
            <v>786622.4</v>
          </cell>
          <cell r="AW131">
            <v>4607186.5789999999</v>
          </cell>
          <cell r="AX131">
            <v>10701261.007999999</v>
          </cell>
          <cell r="AY131">
            <v>17828739.452</v>
          </cell>
          <cell r="AZ131">
            <v>24201220.100000001</v>
          </cell>
          <cell r="BA131">
            <v>32970372.829999998</v>
          </cell>
          <cell r="BB131">
            <v>40611431.199000001</v>
          </cell>
          <cell r="BC131">
            <v>46639522.167999998</v>
          </cell>
          <cell r="BD131">
            <v>53520161.988200001</v>
          </cell>
          <cell r="BE131">
            <v>61187827.156999998</v>
          </cell>
          <cell r="BF131">
            <v>66919205.751000002</v>
          </cell>
          <cell r="BG131">
            <v>74614230.462599993</v>
          </cell>
        </row>
        <row r="134">
          <cell r="AW134">
            <v>129793.12</v>
          </cell>
          <cell r="AX134">
            <v>349619.3</v>
          </cell>
          <cell r="AY134">
            <v>725049.99</v>
          </cell>
          <cell r="AZ134">
            <v>968433.13</v>
          </cell>
          <cell r="BA134">
            <v>1406417.2</v>
          </cell>
          <cell r="BB134">
            <v>1867774.19</v>
          </cell>
          <cell r="BC134">
            <v>2334210.37</v>
          </cell>
          <cell r="BD134">
            <v>2562233.2400000002</v>
          </cell>
          <cell r="BE134">
            <v>2983431.92</v>
          </cell>
          <cell r="BF134">
            <v>3309122.45</v>
          </cell>
          <cell r="BG134">
            <v>3666078.1</v>
          </cell>
        </row>
        <row r="135">
          <cell r="G135">
            <v>4780797.2</v>
          </cell>
          <cell r="H135">
            <v>8544097.1999999993</v>
          </cell>
          <cell r="I135">
            <v>13782588.6</v>
          </cell>
          <cell r="J135">
            <v>30517109.377</v>
          </cell>
          <cell r="K135">
            <v>47434609.18</v>
          </cell>
          <cell r="L135">
            <v>51381998.177000001</v>
          </cell>
          <cell r="M135">
            <v>54722666.976999998</v>
          </cell>
          <cell r="N135">
            <v>57568608.677000001</v>
          </cell>
          <cell r="O135">
            <v>60878152.673</v>
          </cell>
          <cell r="P135">
            <v>76926335.150000006</v>
          </cell>
          <cell r="Q135">
            <v>80782173.439999998</v>
          </cell>
        </row>
        <row r="139">
          <cell r="G139">
            <v>519.29999999999995</v>
          </cell>
          <cell r="H139">
            <v>1038.5999999999999</v>
          </cell>
          <cell r="I139">
            <v>1557.9</v>
          </cell>
          <cell r="J139">
            <v>5519.902</v>
          </cell>
          <cell r="K139">
            <v>6627.9</v>
          </cell>
          <cell r="L139">
            <v>3115.8</v>
          </cell>
          <cell r="M139">
            <v>3635.1</v>
          </cell>
          <cell r="N139">
            <v>4154.3999999999996</v>
          </cell>
          <cell r="O139">
            <v>8948897.75</v>
          </cell>
          <cell r="P139">
            <v>9481892.3000000007</v>
          </cell>
          <cell r="Q139">
            <v>3107864.4</v>
          </cell>
          <cell r="U139">
            <v>5750000</v>
          </cell>
          <cell r="V139">
            <v>13260275.4</v>
          </cell>
          <cell r="W139">
            <v>21913873.600000001</v>
          </cell>
          <cell r="X139">
            <v>28965374.600000001</v>
          </cell>
          <cell r="Y139">
            <v>45248406.600000001</v>
          </cell>
          <cell r="Z139">
            <v>53198406.600000001</v>
          </cell>
          <cell r="AA139">
            <v>83970406.599999994</v>
          </cell>
          <cell r="AB139">
            <v>100381921</v>
          </cell>
          <cell r="AC139">
            <v>130405025.97</v>
          </cell>
          <cell r="AD139">
            <v>132808307.869</v>
          </cell>
          <cell r="AE139">
            <v>173369747.37</v>
          </cell>
          <cell r="AI139">
            <v>908333.3</v>
          </cell>
          <cell r="AJ139">
            <v>1816600</v>
          </cell>
          <cell r="AK139">
            <v>2724999.9</v>
          </cell>
          <cell r="AL139">
            <v>3923999.9</v>
          </cell>
          <cell r="AM139">
            <v>4796000</v>
          </cell>
          <cell r="AN139">
            <v>4795999.9000000004</v>
          </cell>
          <cell r="AO139">
            <v>6520692.9000000004</v>
          </cell>
          <cell r="AP139">
            <v>6520692.9000000004</v>
          </cell>
          <cell r="AQ139">
            <v>6520692.9000000004</v>
          </cell>
          <cell r="AR139">
            <v>7392695.9000000004</v>
          </cell>
          <cell r="AS139">
            <v>9744445.9000000004</v>
          </cell>
          <cell r="AW139">
            <v>782584.90100000054</v>
          </cell>
          <cell r="AX139">
            <v>2052772.9620000012</v>
          </cell>
          <cell r="AY139">
            <v>3139787.5179999992</v>
          </cell>
          <cell r="AZ139">
            <v>5307194.8399999961</v>
          </cell>
          <cell r="BA139">
            <v>12606422.859999999</v>
          </cell>
          <cell r="BB139">
            <v>15152309.590999998</v>
          </cell>
          <cell r="BC139">
            <v>16759543.372000001</v>
          </cell>
          <cell r="BD139">
            <v>17979898.331800006</v>
          </cell>
          <cell r="BE139">
            <v>19226625.552999996</v>
          </cell>
          <cell r="BF139">
            <v>21514020.388999999</v>
          </cell>
          <cell r="BG139">
            <v>23740000.707400009</v>
          </cell>
        </row>
        <row r="141">
          <cell r="H141">
            <v>2124.5</v>
          </cell>
          <cell r="I141">
            <v>2845.54</v>
          </cell>
          <cell r="J141">
            <v>6287.2190000000001</v>
          </cell>
          <cell r="K141">
            <v>7917.18</v>
          </cell>
          <cell r="L141">
            <v>14111.978999999999</v>
          </cell>
          <cell r="M141">
            <v>30148.5</v>
          </cell>
          <cell r="N141">
            <v>11252</v>
          </cell>
          <cell r="O141">
            <v>18957</v>
          </cell>
          <cell r="P141">
            <v>18740.439999999999</v>
          </cell>
          <cell r="Q141">
            <v>12943.44</v>
          </cell>
          <cell r="AW141">
            <v>41768405.060000002</v>
          </cell>
          <cell r="AX141">
            <v>86997270.62000002</v>
          </cell>
          <cell r="AY141">
            <v>121426964.72</v>
          </cell>
          <cell r="AZ141">
            <v>206070859.90000001</v>
          </cell>
          <cell r="BA141">
            <v>262803543.39999998</v>
          </cell>
          <cell r="BB141">
            <v>353545071.37999994</v>
          </cell>
          <cell r="BC141">
            <v>422735301.16000003</v>
          </cell>
          <cell r="BD141">
            <v>495751322.61000001</v>
          </cell>
          <cell r="BE141">
            <v>570981432.52999997</v>
          </cell>
          <cell r="BF141">
            <v>643871637.46999967</v>
          </cell>
          <cell r="BG141">
            <v>726542610.81000006</v>
          </cell>
        </row>
        <row r="143">
          <cell r="G143">
            <v>6450925</v>
          </cell>
          <cell r="H143">
            <v>33309071.5</v>
          </cell>
          <cell r="I143">
            <v>48167490.100000001</v>
          </cell>
          <cell r="J143">
            <v>60588398.399999999</v>
          </cell>
          <cell r="K143">
            <v>77100316</v>
          </cell>
          <cell r="L143">
            <v>91342137.799999997</v>
          </cell>
          <cell r="M143">
            <v>103939743.09999999</v>
          </cell>
          <cell r="N143">
            <v>117662563.7</v>
          </cell>
          <cell r="O143">
            <v>122166184.40000001</v>
          </cell>
          <cell r="P143">
            <v>149749430.75</v>
          </cell>
          <cell r="Q143">
            <v>163096428.05000001</v>
          </cell>
        </row>
        <row r="144">
          <cell r="G144">
            <v>1158.3</v>
          </cell>
          <cell r="H144">
            <v>2635.3</v>
          </cell>
          <cell r="I144">
            <v>5022.6000000000004</v>
          </cell>
          <cell r="J144">
            <v>6053.9</v>
          </cell>
          <cell r="K144">
            <v>10619.8</v>
          </cell>
          <cell r="L144">
            <v>12765.664000000001</v>
          </cell>
          <cell r="M144">
            <v>15140.5</v>
          </cell>
          <cell r="N144">
            <v>16105.5</v>
          </cell>
          <cell r="O144">
            <v>164037</v>
          </cell>
          <cell r="P144">
            <v>168461.1</v>
          </cell>
          <cell r="Q144">
            <v>176514</v>
          </cell>
        </row>
        <row r="145">
          <cell r="G145">
            <v>6060</v>
          </cell>
          <cell r="H145">
            <v>17170</v>
          </cell>
          <cell r="I145">
            <v>21313.4</v>
          </cell>
          <cell r="J145">
            <v>60153.4</v>
          </cell>
          <cell r="K145">
            <v>45523.4</v>
          </cell>
          <cell r="L145">
            <v>49643.4</v>
          </cell>
          <cell r="M145">
            <v>51863.4</v>
          </cell>
          <cell r="N145">
            <v>75901</v>
          </cell>
          <cell r="O145">
            <v>101631</v>
          </cell>
          <cell r="P145">
            <v>109091</v>
          </cell>
          <cell r="Q145">
            <v>113211</v>
          </cell>
        </row>
        <row r="146">
          <cell r="G146">
            <v>19852809.309799999</v>
          </cell>
          <cell r="H146">
            <v>39255955.217700005</v>
          </cell>
          <cell r="I146">
            <v>43134454.100900002</v>
          </cell>
          <cell r="J146">
            <v>46928125.220100001</v>
          </cell>
          <cell r="K146">
            <v>52277203.640000001</v>
          </cell>
          <cell r="L146">
            <v>58115738.000999995</v>
          </cell>
          <cell r="M146">
            <v>61170938.163000003</v>
          </cell>
          <cell r="N146">
            <v>62242981.295400001</v>
          </cell>
          <cell r="O146">
            <v>67027761.734399997</v>
          </cell>
          <cell r="P146">
            <v>73164891.986400008</v>
          </cell>
          <cell r="Q146">
            <v>80552068.710999995</v>
          </cell>
          <cell r="U146">
            <v>227554.4</v>
          </cell>
          <cell r="V146">
            <v>801862.95400000003</v>
          </cell>
          <cell r="W146">
            <v>1255088.1540000001</v>
          </cell>
          <cell r="X146">
            <v>1598326.9040000001</v>
          </cell>
          <cell r="Y146">
            <v>1948719.07</v>
          </cell>
          <cell r="Z146">
            <v>2563895.2400000002</v>
          </cell>
          <cell r="AA146">
            <v>3064718.2680000002</v>
          </cell>
          <cell r="AB146">
            <v>3449587.8710000003</v>
          </cell>
          <cell r="AC146">
            <v>4083797.8959999997</v>
          </cell>
          <cell r="AD146">
            <v>5496321.0079999994</v>
          </cell>
          <cell r="AE146">
            <v>6826323.2070000004</v>
          </cell>
          <cell r="AI146">
            <v>58516666.700000003</v>
          </cell>
          <cell r="AJ146">
            <v>118620000</v>
          </cell>
          <cell r="AK146">
            <v>178505000</v>
          </cell>
          <cell r="AL146">
            <v>238690000</v>
          </cell>
          <cell r="AM146">
            <v>393333800</v>
          </cell>
          <cell r="AN146">
            <v>570318520</v>
          </cell>
          <cell r="AO146">
            <v>570318520</v>
          </cell>
          <cell r="AP146">
            <v>570318520</v>
          </cell>
          <cell r="AQ146">
            <v>570318520</v>
          </cell>
          <cell r="AR146">
            <v>585208300</v>
          </cell>
          <cell r="AS146">
            <v>604063720</v>
          </cell>
          <cell r="AW146">
            <v>51946.55</v>
          </cell>
          <cell r="AX146">
            <v>118896.52</v>
          </cell>
          <cell r="AY146">
            <v>170830.83</v>
          </cell>
          <cell r="AZ146">
            <v>215290.01</v>
          </cell>
          <cell r="BA146">
            <v>288716.21999999997</v>
          </cell>
          <cell r="BB146">
            <v>396982.13</v>
          </cell>
          <cell r="BC146">
            <v>465243.71</v>
          </cell>
          <cell r="BD146">
            <v>519767.54</v>
          </cell>
          <cell r="BE146">
            <v>636781.35</v>
          </cell>
          <cell r="BF146">
            <v>813580.37</v>
          </cell>
          <cell r="BG146">
            <v>964403.08</v>
          </cell>
        </row>
        <row r="147">
          <cell r="G147">
            <v>11093677.699999997</v>
          </cell>
          <cell r="H147">
            <v>25903376.327999994</v>
          </cell>
          <cell r="I147">
            <v>39818361.173</v>
          </cell>
          <cell r="J147">
            <v>59608786.253999986</v>
          </cell>
          <cell r="K147">
            <v>134003403.19</v>
          </cell>
          <cell r="L147">
            <v>104935049.021</v>
          </cell>
          <cell r="M147">
            <v>110153050.84300001</v>
          </cell>
          <cell r="N147">
            <v>111296715.09090002</v>
          </cell>
          <cell r="O147">
            <v>127330377.58500001</v>
          </cell>
          <cell r="P147">
            <v>133475274.8951</v>
          </cell>
          <cell r="Q147">
            <v>180727359.51890001</v>
          </cell>
          <cell r="U147">
            <v>108761.8</v>
          </cell>
          <cell r="V147">
            <v>115821.3</v>
          </cell>
          <cell r="W147">
            <v>224902.1</v>
          </cell>
          <cell r="X147">
            <v>171546.82</v>
          </cell>
          <cell r="Y147">
            <v>232733.8</v>
          </cell>
          <cell r="Z147">
            <v>288353</v>
          </cell>
          <cell r="AA147">
            <v>416439</v>
          </cell>
          <cell r="AB147">
            <v>456528.39</v>
          </cell>
          <cell r="AC147">
            <v>575905.60000000009</v>
          </cell>
          <cell r="AD147">
            <v>631131.1</v>
          </cell>
          <cell r="AE147">
            <v>721465.9659999999</v>
          </cell>
          <cell r="AL147">
            <v>24500804.600000001</v>
          </cell>
          <cell r="AM147">
            <v>50776100</v>
          </cell>
          <cell r="AN147">
            <v>52111253.920000002</v>
          </cell>
          <cell r="AO147">
            <v>68937761.799999997</v>
          </cell>
          <cell r="AP147">
            <v>69516798.719999999</v>
          </cell>
          <cell r="AQ147">
            <v>69516798.719999999</v>
          </cell>
          <cell r="AR147">
            <v>69516798.719999999</v>
          </cell>
          <cell r="AS147">
            <v>70315741.760000005</v>
          </cell>
        </row>
        <row r="148">
          <cell r="G148">
            <v>76652.932000000001</v>
          </cell>
          <cell r="H148">
            <v>283598.1778</v>
          </cell>
          <cell r="I148">
            <v>700585.05449999997</v>
          </cell>
          <cell r="J148">
            <v>1362080.1055000001</v>
          </cell>
          <cell r="K148">
            <v>1111062.22</v>
          </cell>
          <cell r="L148">
            <v>1047204.8415</v>
          </cell>
          <cell r="M148">
            <v>1068631.5225</v>
          </cell>
          <cell r="N148">
            <v>1082338.0825</v>
          </cell>
          <cell r="O148">
            <v>1412994.7185</v>
          </cell>
          <cell r="P148">
            <v>1627893.8296999999</v>
          </cell>
          <cell r="Q148">
            <v>1855540.3430999999</v>
          </cell>
        </row>
        <row r="151">
          <cell r="G151">
            <v>737484.51</v>
          </cell>
          <cell r="H151">
            <v>101871081.21799999</v>
          </cell>
          <cell r="I151">
            <v>181283698.398</v>
          </cell>
          <cell r="J151">
            <v>209104613.664</v>
          </cell>
          <cell r="K151">
            <v>319457179.44999999</v>
          </cell>
          <cell r="L151">
            <v>499276578.98199999</v>
          </cell>
          <cell r="M151">
            <v>584004377.46399999</v>
          </cell>
          <cell r="N151">
            <v>608467372.60599995</v>
          </cell>
          <cell r="O151">
            <v>677655031.45599997</v>
          </cell>
          <cell r="P151">
            <v>771621594.79900002</v>
          </cell>
          <cell r="Q151">
            <v>839647546.65100002</v>
          </cell>
          <cell r="U151">
            <v>1107902.1000000001</v>
          </cell>
          <cell r="V151">
            <v>3084903.12</v>
          </cell>
          <cell r="W151">
            <v>13360056.68</v>
          </cell>
          <cell r="X151">
            <v>22537148.995999999</v>
          </cell>
          <cell r="Y151">
            <v>38434764.509999998</v>
          </cell>
          <cell r="Z151">
            <v>56437890.475000001</v>
          </cell>
          <cell r="AA151">
            <v>72217463.109999999</v>
          </cell>
          <cell r="AB151">
            <v>98868407.612000003</v>
          </cell>
          <cell r="AC151">
            <v>121538939.23</v>
          </cell>
          <cell r="AD151">
            <v>148464052.26800001</v>
          </cell>
          <cell r="AE151">
            <v>172783278.995</v>
          </cell>
          <cell r="AW151">
            <v>69669</v>
          </cell>
          <cell r="AX151">
            <v>89515.69</v>
          </cell>
          <cell r="AY151">
            <v>238269.92</v>
          </cell>
          <cell r="AZ151">
            <v>491813.26</v>
          </cell>
          <cell r="BA151">
            <v>911574.16</v>
          </cell>
          <cell r="BB151">
            <v>1081472.58</v>
          </cell>
          <cell r="BC151">
            <v>1151769.06</v>
          </cell>
          <cell r="BD151">
            <v>1218648.96</v>
          </cell>
          <cell r="BE151">
            <v>1226148.96</v>
          </cell>
          <cell r="BF151">
            <v>1447220.86</v>
          </cell>
          <cell r="BG151">
            <v>1469200.0299999998</v>
          </cell>
        </row>
        <row r="152">
          <cell r="G152">
            <v>184100</v>
          </cell>
          <cell r="H152">
            <v>3324850</v>
          </cell>
          <cell r="I152">
            <v>7929771.9060000004</v>
          </cell>
          <cell r="J152">
            <v>8068644.9989999998</v>
          </cell>
          <cell r="K152">
            <v>22687890.41</v>
          </cell>
          <cell r="L152">
            <v>23338798.691</v>
          </cell>
          <cell r="M152">
            <v>30037114.750999998</v>
          </cell>
          <cell r="N152">
            <v>30125055.302999999</v>
          </cell>
          <cell r="O152">
            <v>38228725.152999997</v>
          </cell>
          <cell r="P152">
            <v>39120694.379000001</v>
          </cell>
          <cell r="Q152">
            <v>46424706.978</v>
          </cell>
        </row>
        <row r="154">
          <cell r="I154">
            <v>300000</v>
          </cell>
          <cell r="J154">
            <v>2418222.4739999999</v>
          </cell>
          <cell r="K154">
            <v>754702.68</v>
          </cell>
          <cell r="L154">
            <v>754702.67700000003</v>
          </cell>
          <cell r="M154">
            <v>754702.68</v>
          </cell>
          <cell r="N154">
            <v>754702.68</v>
          </cell>
          <cell r="O154">
            <v>2089983.03</v>
          </cell>
          <cell r="P154">
            <v>2846763.361</v>
          </cell>
          <cell r="Q154">
            <v>2846763.361</v>
          </cell>
        </row>
        <row r="155">
          <cell r="K155">
            <v>2146973.25</v>
          </cell>
          <cell r="L155">
            <v>2419223.25</v>
          </cell>
          <cell r="M155">
            <v>2419223.25</v>
          </cell>
          <cell r="N155">
            <v>2419223.2000000002</v>
          </cell>
          <cell r="O155">
            <v>2419223.2000000002</v>
          </cell>
          <cell r="P155">
            <v>2996910</v>
          </cell>
          <cell r="Q155">
            <v>3723497.2</v>
          </cell>
        </row>
        <row r="156">
          <cell r="G156">
            <v>136094</v>
          </cell>
          <cell r="H156">
            <v>362948</v>
          </cell>
          <cell r="I156">
            <v>862948</v>
          </cell>
          <cell r="J156">
            <v>1390771.0685000001</v>
          </cell>
          <cell r="K156">
            <v>1882616.6</v>
          </cell>
          <cell r="L156">
            <v>1900919.4</v>
          </cell>
          <cell r="M156">
            <v>1900919.4</v>
          </cell>
          <cell r="N156">
            <v>6825368.7800000003</v>
          </cell>
          <cell r="O156">
            <v>24143223.291999999</v>
          </cell>
          <cell r="P156">
            <v>24374635.833999999</v>
          </cell>
          <cell r="Q156">
            <v>24954251</v>
          </cell>
          <cell r="U156">
            <v>0</v>
          </cell>
          <cell r="V156">
            <v>20394.7</v>
          </cell>
          <cell r="W156">
            <v>3378686.5</v>
          </cell>
          <cell r="X156">
            <v>4262033.3</v>
          </cell>
          <cell r="Y156">
            <v>4317390.2</v>
          </cell>
          <cell r="Z156">
            <v>5682362.0999999996</v>
          </cell>
          <cell r="AA156">
            <v>7801470.4000000004</v>
          </cell>
          <cell r="AB156">
            <v>8972325.9000000004</v>
          </cell>
          <cell r="AC156">
            <v>8946485.9000000004</v>
          </cell>
          <cell r="AD156">
            <v>9034485.9000000004</v>
          </cell>
          <cell r="AE156">
            <v>9210325.9000000004</v>
          </cell>
        </row>
        <row r="157">
          <cell r="G157">
            <v>5014831.2300000004</v>
          </cell>
          <cell r="H157">
            <v>9613821.25</v>
          </cell>
          <cell r="I157">
            <v>10490091.640000001</v>
          </cell>
          <cell r="J157">
            <v>7119528.3099999996</v>
          </cell>
          <cell r="K157">
            <v>13155404</v>
          </cell>
          <cell r="L157">
            <v>15564636.07</v>
          </cell>
          <cell r="M157">
            <v>21558068.07</v>
          </cell>
          <cell r="N157">
            <v>22291871.247000001</v>
          </cell>
          <cell r="O157">
            <v>34020393.427000001</v>
          </cell>
          <cell r="P157">
            <v>57475017.100000001</v>
          </cell>
          <cell r="Q157">
            <v>54269641.130000003</v>
          </cell>
        </row>
        <row r="158">
          <cell r="AI158">
            <v>0</v>
          </cell>
        </row>
        <row r="159">
          <cell r="G159">
            <v>88168.5</v>
          </cell>
          <cell r="H159">
            <v>4567702.24</v>
          </cell>
          <cell r="I159">
            <v>6974493.7000000002</v>
          </cell>
          <cell r="J159">
            <v>7196144.9699999997</v>
          </cell>
          <cell r="K159">
            <v>10596531.27</v>
          </cell>
          <cell r="L159">
            <v>10596531.27</v>
          </cell>
          <cell r="M159">
            <v>11071979.199999999</v>
          </cell>
          <cell r="N159">
            <v>14914387.34</v>
          </cell>
          <cell r="O159">
            <v>14914387.34</v>
          </cell>
          <cell r="P159">
            <v>12458678.609999999</v>
          </cell>
          <cell r="Q159">
            <v>17552310.859999999</v>
          </cell>
        </row>
        <row r="161">
          <cell r="G161">
            <v>-4471513.2243999997</v>
          </cell>
          <cell r="H161">
            <v>-607891.70299999998</v>
          </cell>
          <cell r="I161">
            <v>17548686.397999998</v>
          </cell>
          <cell r="J161">
            <v>19286499.994100001</v>
          </cell>
          <cell r="K161">
            <v>27882123.199999999</v>
          </cell>
          <cell r="L161">
            <v>30565925.077</v>
          </cell>
          <cell r="M161">
            <v>24408913.859000001</v>
          </cell>
          <cell r="N161">
            <v>26735126.666999999</v>
          </cell>
          <cell r="O161">
            <v>30106749.905200001</v>
          </cell>
          <cell r="P161">
            <v>28551363.686700001</v>
          </cell>
          <cell r="Q161">
            <v>27063110.205699999</v>
          </cell>
        </row>
        <row r="164">
          <cell r="G164">
            <v>-43715174.457300007</v>
          </cell>
          <cell r="H164">
            <v>27972883.32370007</v>
          </cell>
          <cell r="I164">
            <v>112907621.74900007</v>
          </cell>
          <cell r="J164">
            <v>84328371.861199975</v>
          </cell>
          <cell r="K164">
            <v>353206509.38000035</v>
          </cell>
          <cell r="L164">
            <v>509474146.20079994</v>
          </cell>
          <cell r="M164">
            <v>509145380.33459997</v>
          </cell>
          <cell r="N164">
            <v>408953091.16710019</v>
          </cell>
          <cell r="O164">
            <v>456508638.65440035</v>
          </cell>
          <cell r="P164">
            <v>501129793.91110039</v>
          </cell>
          <cell r="Q164">
            <v>568835723.26029968</v>
          </cell>
          <cell r="U164">
            <v>-16686231.638</v>
          </cell>
          <cell r="V164">
            <v>-62061267.751999989</v>
          </cell>
          <cell r="W164">
            <v>-77684705.684999973</v>
          </cell>
          <cell r="X164">
            <v>-104688898.476</v>
          </cell>
          <cell r="Y164">
            <v>-135495069.06000003</v>
          </cell>
          <cell r="Z164">
            <v>-152807865.58100003</v>
          </cell>
          <cell r="AA164">
            <v>-125054746.403</v>
          </cell>
          <cell r="AB164">
            <v>-110328310.68720001</v>
          </cell>
          <cell r="AC164">
            <v>-87084642.738999963</v>
          </cell>
          <cell r="AD164">
            <v>-107958850.17229998</v>
          </cell>
          <cell r="AE164">
            <v>-65614661.975599885</v>
          </cell>
          <cell r="AI164">
            <v>8315663.8925900012</v>
          </cell>
          <cell r="AJ164">
            <v>64487105.311860017</v>
          </cell>
          <cell r="AK164">
            <v>89129818.259170026</v>
          </cell>
          <cell r="AL164">
            <v>140134046.65486002</v>
          </cell>
          <cell r="AM164">
            <v>285696600</v>
          </cell>
          <cell r="AN164">
            <v>294428590.68176997</v>
          </cell>
          <cell r="AO164">
            <v>307206866.50651991</v>
          </cell>
          <cell r="AP164">
            <v>286350939.53719991</v>
          </cell>
          <cell r="AQ164">
            <v>276304492.26199996</v>
          </cell>
          <cell r="AR164">
            <v>264105637.38661993</v>
          </cell>
          <cell r="AS164">
            <v>267698301.22004992</v>
          </cell>
          <cell r="AW164">
            <v>-13939764.470000006</v>
          </cell>
          <cell r="AX164">
            <v>-23296289.829999998</v>
          </cell>
          <cell r="AY164">
            <v>-68566285.290000051</v>
          </cell>
          <cell r="AZ164">
            <v>-71792474.139999986</v>
          </cell>
          <cell r="BA164">
            <v>-99085845.279999971</v>
          </cell>
          <cell r="BB164">
            <v>-76504429.039999962</v>
          </cell>
          <cell r="BC164">
            <v>-91920760.24999994</v>
          </cell>
          <cell r="BD164">
            <v>-102902560.13999987</v>
          </cell>
          <cell r="BE164">
            <v>-88839161.070000052</v>
          </cell>
          <cell r="BF164">
            <v>-79309590.900000215</v>
          </cell>
          <cell r="BG164">
            <v>-65230339.319999933</v>
          </cell>
        </row>
        <row r="165">
          <cell r="G165">
            <v>-29724343.147300009</v>
          </cell>
          <cell r="H165">
            <v>36278597.29234007</v>
          </cell>
          <cell r="I165">
            <v>157593861.35047007</v>
          </cell>
          <cell r="J165">
            <v>138316501.38111997</v>
          </cell>
          <cell r="K165">
            <v>397892935.56000036</v>
          </cell>
          <cell r="L165">
            <v>381487416.28379995</v>
          </cell>
          <cell r="M165">
            <v>411106184.36881995</v>
          </cell>
          <cell r="N165">
            <v>365274852.20809019</v>
          </cell>
          <cell r="O165">
            <v>466318995.99540037</v>
          </cell>
          <cell r="P165">
            <v>379519509.21674049</v>
          </cell>
          <cell r="Q165">
            <v>480097891.65196973</v>
          </cell>
          <cell r="U165">
            <v>-16686231.638</v>
          </cell>
          <cell r="V165">
            <v>-62061267.751999989</v>
          </cell>
          <cell r="W165">
            <v>-77684705.684999973</v>
          </cell>
          <cell r="X165">
            <v>-104688898.476</v>
          </cell>
          <cell r="Y165">
            <v>-135495069.06000003</v>
          </cell>
          <cell r="Z165">
            <v>-152807865.58100003</v>
          </cell>
          <cell r="AA165">
            <v>-125054746.403</v>
          </cell>
          <cell r="AB165">
            <v>-110328310.68720001</v>
          </cell>
          <cell r="AC165">
            <v>-87084642.738999963</v>
          </cell>
          <cell r="AD165">
            <v>-107958850.17229998</v>
          </cell>
          <cell r="AE165">
            <v>-65614661.975599885</v>
          </cell>
          <cell r="AI165">
            <v>8315663.8925900012</v>
          </cell>
          <cell r="AJ165">
            <v>12487105.311860017</v>
          </cell>
          <cell r="AK165">
            <v>-62870181.740829974</v>
          </cell>
          <cell r="AL165">
            <v>-21865953.34513998</v>
          </cell>
          <cell r="AM165">
            <v>21728100</v>
          </cell>
          <cell r="AN165">
            <v>-5562019.9207000285</v>
          </cell>
          <cell r="AO165">
            <v>22416255.904049918</v>
          </cell>
          <cell r="AP165">
            <v>23284728.934729904</v>
          </cell>
          <cell r="AQ165">
            <v>20561311.659529954</v>
          </cell>
          <cell r="AR165">
            <v>14059551.084149925</v>
          </cell>
          <cell r="AS165">
            <v>17652214.917579919</v>
          </cell>
          <cell r="AW165">
            <v>-13939764.470000006</v>
          </cell>
          <cell r="AX165">
            <v>-23296289.829999998</v>
          </cell>
          <cell r="AY165">
            <v>-68566285.290000051</v>
          </cell>
          <cell r="AZ165">
            <v>-71792474.139999986</v>
          </cell>
          <cell r="BA165">
            <v>-99085845.279999971</v>
          </cell>
          <cell r="BB165">
            <v>-76504429.039999962</v>
          </cell>
          <cell r="BC165">
            <v>-91920760.24999994</v>
          </cell>
          <cell r="BD165">
            <v>-102902560.13999987</v>
          </cell>
          <cell r="BE165">
            <v>-88839161.070000052</v>
          </cell>
          <cell r="BF165">
            <v>-79309590.900000215</v>
          </cell>
          <cell r="BG165">
            <v>-65230339.319999933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</row>
        <row r="169"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</row>
        <row r="170"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</row>
        <row r="171">
          <cell r="G171">
            <v>-20000000</v>
          </cell>
          <cell r="H171">
            <v>-20000000</v>
          </cell>
          <cell r="I171">
            <v>-55000000</v>
          </cell>
          <cell r="J171">
            <v>-55000000</v>
          </cell>
          <cell r="K171">
            <v>-50000000</v>
          </cell>
          <cell r="L171">
            <v>123213600</v>
          </cell>
          <cell r="M171">
            <v>91513600</v>
          </cell>
          <cell r="N171">
            <v>11538600</v>
          </cell>
          <cell r="O171">
            <v>-54367400</v>
          </cell>
          <cell r="P171">
            <v>65647224.920499951</v>
          </cell>
          <cell r="Q171">
            <v>40687224.920499951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</row>
        <row r="172">
          <cell r="G172">
            <v>-20000000</v>
          </cell>
          <cell r="H172">
            <v>-20000000</v>
          </cell>
          <cell r="I172">
            <v>-55000000</v>
          </cell>
          <cell r="J172">
            <v>-55000000</v>
          </cell>
          <cell r="K172">
            <v>-50000000</v>
          </cell>
          <cell r="L172">
            <v>-55000000</v>
          </cell>
          <cell r="M172">
            <v>-67000000</v>
          </cell>
          <cell r="N172">
            <v>-146975000</v>
          </cell>
          <cell r="O172">
            <v>-146975000</v>
          </cell>
          <cell r="P172">
            <v>-146975535.07949999</v>
          </cell>
          <cell r="Q172">
            <v>-171935535.07949999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</row>
        <row r="173">
          <cell r="G173">
            <v>-20000000</v>
          </cell>
          <cell r="H173">
            <v>-20000000</v>
          </cell>
          <cell r="I173">
            <v>-55000000</v>
          </cell>
          <cell r="J173">
            <v>-55000000</v>
          </cell>
          <cell r="K173">
            <v>-50000000</v>
          </cell>
          <cell r="L173">
            <v>-55000000</v>
          </cell>
          <cell r="M173">
            <v>-67000000</v>
          </cell>
          <cell r="N173">
            <v>-146975000</v>
          </cell>
          <cell r="O173">
            <v>-146975000</v>
          </cell>
          <cell r="P173">
            <v>-146975535.07949999</v>
          </cell>
          <cell r="Q173">
            <v>-171935535.07949999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</row>
        <row r="174">
          <cell r="K174">
            <v>5000000</v>
          </cell>
          <cell r="L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</row>
        <row r="175">
          <cell r="G175">
            <v>-20000000</v>
          </cell>
          <cell r="H175">
            <v>-20000000</v>
          </cell>
          <cell r="I175">
            <v>-55000000</v>
          </cell>
          <cell r="J175">
            <v>-55000000</v>
          </cell>
          <cell r="K175">
            <v>-55000000</v>
          </cell>
          <cell r="L175">
            <v>-55000000</v>
          </cell>
          <cell r="M175">
            <v>-67000000</v>
          </cell>
          <cell r="N175">
            <v>-146975000</v>
          </cell>
          <cell r="O175">
            <v>-146975000</v>
          </cell>
          <cell r="P175">
            <v>-146975535.07949999</v>
          </cell>
          <cell r="Q175">
            <v>-171935535.07949999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</row>
        <row r="177"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</row>
        <row r="178"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178213600</v>
          </cell>
          <cell r="M179">
            <v>158513600</v>
          </cell>
          <cell r="N179">
            <v>158513600</v>
          </cell>
          <cell r="O179">
            <v>92607600</v>
          </cell>
          <cell r="P179">
            <v>212622759.99999994</v>
          </cell>
          <cell r="Q179">
            <v>212622759.99999994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178213600</v>
          </cell>
          <cell r="M180">
            <v>158513600</v>
          </cell>
          <cell r="N180">
            <v>158513600</v>
          </cell>
          <cell r="O180">
            <v>92607600</v>
          </cell>
          <cell r="P180">
            <v>212622759.99999994</v>
          </cell>
          <cell r="Q180">
            <v>212622759.99999994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</row>
        <row r="181">
          <cell r="L181">
            <v>178213600</v>
          </cell>
          <cell r="M181">
            <v>178513600</v>
          </cell>
          <cell r="N181">
            <v>178513600</v>
          </cell>
          <cell r="O181">
            <v>178513600</v>
          </cell>
          <cell r="P181">
            <v>298728212.05478996</v>
          </cell>
          <cell r="Q181">
            <v>298728212.05478996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</row>
        <row r="182">
          <cell r="M182">
            <v>-20000000</v>
          </cell>
          <cell r="N182">
            <v>-20000000</v>
          </cell>
          <cell r="O182">
            <v>-85906000</v>
          </cell>
          <cell r="P182">
            <v>-86105452.054790005</v>
          </cell>
          <cell r="Q182">
            <v>-86105452.054790005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</row>
        <row r="183">
          <cell r="G183">
            <v>6009168.6900000004</v>
          </cell>
          <cell r="H183">
            <v>11694286.031360002</v>
          </cell>
          <cell r="I183">
            <v>10313760.398529999</v>
          </cell>
          <cell r="J183">
            <v>1011870.4800799983</v>
          </cell>
          <cell r="K183">
            <v>5313573.82</v>
          </cell>
          <cell r="L183">
            <v>4773129.9170000069</v>
          </cell>
          <cell r="M183">
            <v>6525595.9657800021</v>
          </cell>
          <cell r="N183">
            <v>32139638.959009994</v>
          </cell>
          <cell r="O183">
            <v>44557042.658999994</v>
          </cell>
          <cell r="P183">
            <v>55963059.773860008</v>
          </cell>
          <cell r="Q183">
            <v>48050606.687830009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I183">
            <v>0</v>
          </cell>
          <cell r="AJ183">
            <v>52000000</v>
          </cell>
          <cell r="AK183">
            <v>152000000</v>
          </cell>
          <cell r="AL183">
            <v>152000000</v>
          </cell>
          <cell r="AM183">
            <v>184000000</v>
          </cell>
          <cell r="AN183">
            <v>220000000</v>
          </cell>
          <cell r="AO183">
            <v>204800000</v>
          </cell>
          <cell r="AP183">
            <v>195575600</v>
          </cell>
          <cell r="AQ183">
            <v>188252570</v>
          </cell>
          <cell r="AR183">
            <v>184000000</v>
          </cell>
          <cell r="AS183">
            <v>184000000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</row>
        <row r="184">
          <cell r="G184">
            <v>0</v>
          </cell>
          <cell r="H184">
            <v>0</v>
          </cell>
          <cell r="I184">
            <v>-1664919.77422</v>
          </cell>
          <cell r="J184">
            <v>-1664919.77422</v>
          </cell>
          <cell r="K184">
            <v>-1664919.77</v>
          </cell>
          <cell r="L184">
            <v>-1664919.77</v>
          </cell>
          <cell r="M184">
            <v>-1664919.77422</v>
          </cell>
          <cell r="N184">
            <v>-1664919.77422</v>
          </cell>
          <cell r="O184">
            <v>-3426385.8689999999</v>
          </cell>
          <cell r="P184">
            <v>-3426385.8695200002</v>
          </cell>
          <cell r="Q184">
            <v>-3426385.8695200002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I184">
            <v>0</v>
          </cell>
          <cell r="AJ184">
            <v>52000000</v>
          </cell>
          <cell r="AK184">
            <v>152000000</v>
          </cell>
          <cell r="AL184">
            <v>152000000</v>
          </cell>
          <cell r="AM184">
            <v>184000000</v>
          </cell>
          <cell r="AN184">
            <v>220000000</v>
          </cell>
          <cell r="AO184">
            <v>204800000</v>
          </cell>
          <cell r="AP184">
            <v>195575600</v>
          </cell>
          <cell r="AQ184">
            <v>188252570</v>
          </cell>
          <cell r="AR184">
            <v>184000000</v>
          </cell>
          <cell r="AS184">
            <v>184000000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</row>
        <row r="185">
          <cell r="G185">
            <v>0</v>
          </cell>
          <cell r="H185">
            <v>0</v>
          </cell>
          <cell r="I185">
            <v>-1664919.77422</v>
          </cell>
          <cell r="J185">
            <v>-1664919.77422</v>
          </cell>
          <cell r="K185">
            <v>-1664919.77</v>
          </cell>
          <cell r="L185">
            <v>-1664919.77</v>
          </cell>
          <cell r="M185">
            <v>-1664919.77422</v>
          </cell>
          <cell r="N185">
            <v>-1664919.77422</v>
          </cell>
          <cell r="O185">
            <v>-3426385.8689999999</v>
          </cell>
          <cell r="P185">
            <v>-3426385.8695200002</v>
          </cell>
          <cell r="Q185">
            <v>-3426385.8695200002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I185">
            <v>0</v>
          </cell>
          <cell r="AJ185">
            <v>52000000</v>
          </cell>
          <cell r="AK185">
            <v>152000000</v>
          </cell>
          <cell r="AL185">
            <v>152000000</v>
          </cell>
          <cell r="AM185">
            <v>184000000</v>
          </cell>
          <cell r="AN185">
            <v>220000000</v>
          </cell>
          <cell r="AO185">
            <v>204800000</v>
          </cell>
          <cell r="AP185">
            <v>195575600</v>
          </cell>
          <cell r="AQ185">
            <v>188252570</v>
          </cell>
          <cell r="AR185">
            <v>184000000</v>
          </cell>
          <cell r="AS185">
            <v>184000000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</row>
        <row r="186"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J186">
            <v>52000000</v>
          </cell>
          <cell r="AK186">
            <v>152000000</v>
          </cell>
          <cell r="AL186">
            <v>152000000</v>
          </cell>
          <cell r="AM186">
            <v>184000000</v>
          </cell>
          <cell r="AN186">
            <v>220000000</v>
          </cell>
          <cell r="AO186">
            <v>220000000</v>
          </cell>
          <cell r="AP186">
            <v>220000000</v>
          </cell>
          <cell r="AQ186">
            <v>220000000</v>
          </cell>
          <cell r="AR186">
            <v>220000000</v>
          </cell>
          <cell r="AS186">
            <v>220000000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</row>
        <row r="187">
          <cell r="I187">
            <v>-1664919.77422</v>
          </cell>
          <cell r="J187">
            <v>-1664919.77422</v>
          </cell>
          <cell r="K187">
            <v>-1664919.77</v>
          </cell>
          <cell r="L187">
            <v>-1664919.77</v>
          </cell>
          <cell r="M187">
            <v>-1664919.77422</v>
          </cell>
          <cell r="N187">
            <v>-1664919.77422</v>
          </cell>
          <cell r="O187">
            <v>-3426385.8689999999</v>
          </cell>
          <cell r="P187">
            <v>-3426385.8695200002</v>
          </cell>
          <cell r="Q187">
            <v>-3426385.8695200002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-15200000</v>
          </cell>
          <cell r="AP187">
            <v>-24424400</v>
          </cell>
          <cell r="AQ187">
            <v>-31747430</v>
          </cell>
          <cell r="AR187">
            <v>-36000000</v>
          </cell>
          <cell r="AS187">
            <v>-36000000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</row>
        <row r="189">
          <cell r="G189">
            <v>6009168.6900000004</v>
          </cell>
          <cell r="H189">
            <v>11694286.031360002</v>
          </cell>
          <cell r="I189">
            <v>11978680.17275</v>
          </cell>
          <cell r="J189">
            <v>2676790.2542999983</v>
          </cell>
          <cell r="K189">
            <v>6978493.5899999999</v>
          </cell>
          <cell r="L189">
            <v>6438049.6870000064</v>
          </cell>
          <cell r="M189">
            <v>8190515.7400000021</v>
          </cell>
          <cell r="N189">
            <v>33804558.733229995</v>
          </cell>
          <cell r="O189">
            <v>47983428.527999997</v>
          </cell>
          <cell r="P189">
            <v>59389445.643380009</v>
          </cell>
          <cell r="Q189">
            <v>51476992.55735001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</row>
        <row r="190">
          <cell r="G190">
            <v>6009168.6900000004</v>
          </cell>
          <cell r="H190">
            <v>11694286.031360002</v>
          </cell>
          <cell r="I190">
            <v>11978680.17275</v>
          </cell>
          <cell r="J190">
            <v>2676790.2542999983</v>
          </cell>
          <cell r="K190">
            <v>6978493.5899999999</v>
          </cell>
          <cell r="L190">
            <v>6438049.6870000064</v>
          </cell>
          <cell r="M190">
            <v>8190515.7400000021</v>
          </cell>
          <cell r="N190">
            <v>7144558.7332299948</v>
          </cell>
          <cell r="O190">
            <v>21323428.527999997</v>
          </cell>
          <cell r="P190">
            <v>32729445.643380009</v>
          </cell>
          <cell r="Q190">
            <v>24816992.55735001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</row>
        <row r="191">
          <cell r="G191">
            <v>8651342.5700000003</v>
          </cell>
          <cell r="H191">
            <v>22811985.100000001</v>
          </cell>
          <cell r="I191">
            <v>28058626.41</v>
          </cell>
          <cell r="J191">
            <v>25350278.18</v>
          </cell>
          <cell r="K191">
            <v>40150776.18</v>
          </cell>
          <cell r="L191">
            <v>45753300.450000003</v>
          </cell>
          <cell r="M191">
            <v>50490169.630000003</v>
          </cell>
          <cell r="N191">
            <v>59460591.147</v>
          </cell>
          <cell r="O191">
            <v>75991001.496999994</v>
          </cell>
          <cell r="P191">
            <v>94433899.670000002</v>
          </cell>
          <cell r="Q191">
            <v>97486527.180000007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</row>
        <row r="192">
          <cell r="G192">
            <v>-2642173.88</v>
          </cell>
          <cell r="H192">
            <v>-11117699.068639999</v>
          </cell>
          <cell r="I192">
            <v>-16079946.23725</v>
          </cell>
          <cell r="J192">
            <v>-22673487.925700001</v>
          </cell>
          <cell r="K192">
            <v>-33172282.59</v>
          </cell>
          <cell r="L192">
            <v>-39315250.762999997</v>
          </cell>
          <cell r="M192">
            <v>-42299653.890000001</v>
          </cell>
          <cell r="N192">
            <v>-52316032.413770005</v>
          </cell>
          <cell r="O192">
            <v>-54667572.968999997</v>
          </cell>
          <cell r="P192">
            <v>-61704454.026619993</v>
          </cell>
          <cell r="Q192">
            <v>-72669534.622649997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26660000</v>
          </cell>
          <cell r="O193">
            <v>26660000</v>
          </cell>
          <cell r="P193">
            <v>26660000</v>
          </cell>
          <cell r="Q193">
            <v>26660000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26660000</v>
          </cell>
          <cell r="O194">
            <v>26660000</v>
          </cell>
          <cell r="P194">
            <v>26660000</v>
          </cell>
          <cell r="Q194">
            <v>26660000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26660000</v>
          </cell>
          <cell r="O197">
            <v>26660000</v>
          </cell>
          <cell r="P197">
            <v>26660000</v>
          </cell>
          <cell r="Q197">
            <v>26660000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</row>
        <row r="198"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I200">
            <v>0</v>
          </cell>
          <cell r="AJ200">
            <v>0</v>
          </cell>
          <cell r="AL200">
            <v>10000000</v>
          </cell>
          <cell r="AM200">
            <v>79968500</v>
          </cell>
          <cell r="AN200">
            <v>79990610.602469996</v>
          </cell>
          <cell r="AO200">
            <v>79990610.602469996</v>
          </cell>
          <cell r="AP200">
            <v>67490610.602470011</v>
          </cell>
          <cell r="AQ200">
            <v>79990572.470000029</v>
          </cell>
          <cell r="AR200">
            <v>79990572.470000029</v>
          </cell>
          <cell r="AS200">
            <v>79990572.470000029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</row>
        <row r="201">
          <cell r="AQ201">
            <v>-12499961.867530018</v>
          </cell>
          <cell r="AR201">
            <v>-13944486.167530028</v>
          </cell>
          <cell r="AS201">
            <v>-13944486.167530028</v>
          </cell>
        </row>
      </sheetData>
      <sheetData sheetId="8"/>
      <sheetData sheetId="9"/>
      <sheetData sheetId="10"/>
      <sheetData sheetId="11">
        <row r="10">
          <cell r="C10">
            <v>1</v>
          </cell>
          <cell r="D10">
            <v>2</v>
          </cell>
          <cell r="E10">
            <v>3</v>
          </cell>
          <cell r="F10">
            <v>4</v>
          </cell>
          <cell r="G10">
            <v>5</v>
          </cell>
          <cell r="H10">
            <v>6</v>
          </cell>
          <cell r="I10">
            <v>7</v>
          </cell>
          <cell r="J10">
            <v>8</v>
          </cell>
          <cell r="K10">
            <v>9</v>
          </cell>
          <cell r="L10">
            <v>10</v>
          </cell>
          <cell r="M10">
            <v>11</v>
          </cell>
          <cell r="N10">
            <v>12</v>
          </cell>
          <cell r="Q10">
            <v>1</v>
          </cell>
          <cell r="R10">
            <v>2</v>
          </cell>
          <cell r="S10">
            <v>3</v>
          </cell>
          <cell r="T10">
            <v>4</v>
          </cell>
          <cell r="U10">
            <v>5</v>
          </cell>
          <cell r="V10">
            <v>6</v>
          </cell>
          <cell r="W10">
            <v>7</v>
          </cell>
          <cell r="X10">
            <v>8</v>
          </cell>
          <cell r="Y10">
            <v>9</v>
          </cell>
          <cell r="Z10">
            <v>10</v>
          </cell>
          <cell r="AA10">
            <v>11</v>
          </cell>
          <cell r="AB10">
            <v>12</v>
          </cell>
          <cell r="AE10">
            <v>1</v>
          </cell>
          <cell r="AF10">
            <v>2</v>
          </cell>
          <cell r="AG10">
            <v>3</v>
          </cell>
          <cell r="AH10">
            <v>4</v>
          </cell>
          <cell r="AI10">
            <v>5</v>
          </cell>
          <cell r="AJ10">
            <v>6</v>
          </cell>
          <cell r="AK10">
            <v>7</v>
          </cell>
          <cell r="AL10">
            <v>8</v>
          </cell>
          <cell r="AM10">
            <v>9</v>
          </cell>
          <cell r="AN10">
            <v>10</v>
          </cell>
          <cell r="AO10">
            <v>11</v>
          </cell>
          <cell r="AP10">
            <v>12</v>
          </cell>
          <cell r="AS10">
            <v>1</v>
          </cell>
          <cell r="AT10">
            <v>2</v>
          </cell>
          <cell r="AU10">
            <v>3</v>
          </cell>
          <cell r="AV10">
            <v>4</v>
          </cell>
          <cell r="AW10">
            <v>5</v>
          </cell>
          <cell r="AX10">
            <v>6</v>
          </cell>
          <cell r="AY10">
            <v>7</v>
          </cell>
          <cell r="AZ10">
            <v>8</v>
          </cell>
          <cell r="BA10">
            <v>9</v>
          </cell>
          <cell r="BB10">
            <v>10</v>
          </cell>
          <cell r="BC10">
            <v>11</v>
          </cell>
          <cell r="BD10">
            <v>12</v>
          </cell>
          <cell r="BG10">
            <v>1</v>
          </cell>
          <cell r="BH10">
            <v>2</v>
          </cell>
          <cell r="BI10">
            <v>3</v>
          </cell>
          <cell r="BJ10">
            <v>4</v>
          </cell>
          <cell r="BK10">
            <v>5</v>
          </cell>
          <cell r="BL10">
            <v>6</v>
          </cell>
          <cell r="BM10">
            <v>7</v>
          </cell>
          <cell r="BN10">
            <v>8</v>
          </cell>
          <cell r="BO10">
            <v>9</v>
          </cell>
          <cell r="BP10">
            <v>10</v>
          </cell>
          <cell r="BQ10">
            <v>11</v>
          </cell>
          <cell r="BR10">
            <v>12</v>
          </cell>
        </row>
        <row r="11">
          <cell r="C11">
            <v>332414.69999999972</v>
          </cell>
          <cell r="D11">
            <v>742860.29895441793</v>
          </cell>
          <cell r="E11">
            <v>1206897.5</v>
          </cell>
          <cell r="Q11">
            <v>4720907</v>
          </cell>
          <cell r="R11">
            <v>8938882.5</v>
          </cell>
          <cell r="S11">
            <v>12976910.4</v>
          </cell>
          <cell r="AE11">
            <v>1132500</v>
          </cell>
          <cell r="AF11">
            <v>2280000</v>
          </cell>
          <cell r="AG11">
            <v>3194700</v>
          </cell>
          <cell r="AT11">
            <v>5917283.5</v>
          </cell>
          <cell r="AU11">
            <v>8540049</v>
          </cell>
          <cell r="BH11">
            <v>762431.43104558322</v>
          </cell>
          <cell r="BI11">
            <v>1418072.26</v>
          </cell>
        </row>
        <row r="12">
          <cell r="C12">
            <v>293062.29999999981</v>
          </cell>
          <cell r="D12">
            <v>589797.39622220583</v>
          </cell>
          <cell r="E12">
            <v>964610.60000000149</v>
          </cell>
          <cell r="Q12">
            <v>4599283.8</v>
          </cell>
          <cell r="R12">
            <v>8878964.1999999993</v>
          </cell>
          <cell r="S12">
            <v>13023706.6</v>
          </cell>
          <cell r="AE12">
            <v>1178900</v>
          </cell>
          <cell r="AF12">
            <v>2378800</v>
          </cell>
          <cell r="AG12">
            <v>3379200</v>
          </cell>
          <cell r="AT12">
            <v>7326719.5999999996</v>
          </cell>
          <cell r="AU12">
            <v>10492060.699999999</v>
          </cell>
          <cell r="BH12">
            <v>427318.34377779358</v>
          </cell>
          <cell r="BI12">
            <v>806088.29</v>
          </cell>
        </row>
        <row r="13">
          <cell r="C13">
            <v>339852.19999999972</v>
          </cell>
          <cell r="D13">
            <v>683557.69792708568</v>
          </cell>
          <cell r="E13">
            <v>1058987.2000000011</v>
          </cell>
          <cell r="Q13">
            <v>4588346.5999999996</v>
          </cell>
          <cell r="R13">
            <v>9495815</v>
          </cell>
          <cell r="S13">
            <v>14263748.75</v>
          </cell>
          <cell r="AE13">
            <v>1170600</v>
          </cell>
          <cell r="AF13">
            <v>2358700</v>
          </cell>
          <cell r="AG13">
            <v>3345500</v>
          </cell>
          <cell r="AT13">
            <v>5594179.2999999998</v>
          </cell>
          <cell r="AU13">
            <v>8174150.5</v>
          </cell>
          <cell r="BH13">
            <v>565430.83207291504</v>
          </cell>
          <cell r="BI13">
            <v>1083519.26</v>
          </cell>
        </row>
        <row r="14">
          <cell r="C14">
            <v>1574376.9</v>
          </cell>
          <cell r="D14">
            <v>3157008.0011122851</v>
          </cell>
          <cell r="E14">
            <v>4973924.1000000006</v>
          </cell>
          <cell r="Q14">
            <v>3642834.9</v>
          </cell>
          <cell r="R14">
            <v>7909802.4000000004</v>
          </cell>
          <cell r="S14">
            <v>12143674.1</v>
          </cell>
          <cell r="AE14">
            <v>0</v>
          </cell>
          <cell r="AF14">
            <v>0</v>
          </cell>
          <cell r="AT14">
            <v>4042824</v>
          </cell>
          <cell r="AU14">
            <v>5756920.7999999998</v>
          </cell>
          <cell r="BH14">
            <v>408567.19888771465</v>
          </cell>
          <cell r="BI14">
            <v>783574.01</v>
          </cell>
        </row>
        <row r="15">
          <cell r="C15">
            <v>363668.80000000028</v>
          </cell>
          <cell r="D15">
            <v>755053.90170197748</v>
          </cell>
          <cell r="E15">
            <v>1220884.3000000007</v>
          </cell>
          <cell r="Q15">
            <v>3328925.55</v>
          </cell>
          <cell r="R15">
            <v>7719543.4900000002</v>
          </cell>
          <cell r="S15">
            <v>11813423</v>
          </cell>
          <cell r="AE15">
            <v>918400</v>
          </cell>
          <cell r="AF15">
            <v>1854300</v>
          </cell>
          <cell r="AG15">
            <v>2579400</v>
          </cell>
          <cell r="AT15">
            <v>5121085.3</v>
          </cell>
          <cell r="AU15">
            <v>7330285.5999999996</v>
          </cell>
          <cell r="BH15">
            <v>551738.21829802275</v>
          </cell>
          <cell r="BI15">
            <v>1066660.27</v>
          </cell>
        </row>
        <row r="16">
          <cell r="C16">
            <v>1506738.1</v>
          </cell>
          <cell r="D16">
            <v>2870170.0002907733</v>
          </cell>
          <cell r="E16">
            <v>4237950.3</v>
          </cell>
          <cell r="Q16">
            <v>3363675.9</v>
          </cell>
          <cell r="R16">
            <v>6496707.4000000004</v>
          </cell>
          <cell r="S16">
            <v>10249903.699999999</v>
          </cell>
          <cell r="AE16">
            <v>0</v>
          </cell>
          <cell r="AF16">
            <v>0</v>
          </cell>
          <cell r="AT16">
            <v>3585867.7</v>
          </cell>
          <cell r="AU16">
            <v>5357058.2</v>
          </cell>
          <cell r="BH16">
            <v>451705.53970922675</v>
          </cell>
          <cell r="BI16">
            <v>866044.32</v>
          </cell>
        </row>
        <row r="17">
          <cell r="C17">
            <v>441593.70000000019</v>
          </cell>
          <cell r="D17">
            <v>948967.69979749061</v>
          </cell>
          <cell r="E17">
            <v>1610818.7000000011</v>
          </cell>
          <cell r="Q17">
            <v>3729612</v>
          </cell>
          <cell r="R17">
            <v>7968350.2999999998</v>
          </cell>
          <cell r="S17">
            <v>12314189.4</v>
          </cell>
          <cell r="AE17">
            <v>727000</v>
          </cell>
          <cell r="AF17">
            <v>1486500</v>
          </cell>
          <cell r="AG17">
            <v>1920600</v>
          </cell>
          <cell r="AT17">
            <v>4640707.2000000011</v>
          </cell>
          <cell r="AU17">
            <v>6515856</v>
          </cell>
          <cell r="BH17">
            <v>495256.71020250831</v>
          </cell>
          <cell r="BI17">
            <v>947809.54</v>
          </cell>
        </row>
        <row r="18">
          <cell r="C18">
            <v>202596.79999999981</v>
          </cell>
          <cell r="D18">
            <v>405193.59617828764</v>
          </cell>
          <cell r="E18">
            <v>736782.70000000019</v>
          </cell>
          <cell r="Q18">
            <v>2870636</v>
          </cell>
          <cell r="R18">
            <v>5933799.5999999996</v>
          </cell>
          <cell r="S18">
            <v>9022291.0999999996</v>
          </cell>
          <cell r="AE18">
            <v>747100</v>
          </cell>
          <cell r="AF18">
            <v>1503700</v>
          </cell>
          <cell r="AG18">
            <v>2105700</v>
          </cell>
          <cell r="AT18">
            <v>3428173.5</v>
          </cell>
          <cell r="AU18">
            <v>4905528.3</v>
          </cell>
          <cell r="BH18">
            <v>443964.98382171284</v>
          </cell>
          <cell r="BI18">
            <v>860881.65</v>
          </cell>
        </row>
        <row r="19">
          <cell r="C19">
            <v>320189.59999999963</v>
          </cell>
          <cell r="D19">
            <v>654843.70372633822</v>
          </cell>
          <cell r="E19">
            <v>1016700</v>
          </cell>
          <cell r="Q19">
            <v>4375026.7</v>
          </cell>
          <cell r="R19">
            <v>8903262.0999999996</v>
          </cell>
          <cell r="S19">
            <v>13176768.1</v>
          </cell>
          <cell r="AE19">
            <v>1117400</v>
          </cell>
          <cell r="AF19">
            <v>2248800</v>
          </cell>
          <cell r="AG19">
            <v>3171400</v>
          </cell>
          <cell r="AT19">
            <v>5513157</v>
          </cell>
          <cell r="AU19">
            <v>7909471.0999999996</v>
          </cell>
          <cell r="BH19">
            <v>456848.50627366267</v>
          </cell>
          <cell r="BI19">
            <v>1069483.1000000001</v>
          </cell>
        </row>
        <row r="20">
          <cell r="C20">
            <v>413814.79999999981</v>
          </cell>
          <cell r="D20">
            <v>774114.79343165644</v>
          </cell>
          <cell r="E20">
            <v>1333499.5999999996</v>
          </cell>
          <cell r="Q20">
            <v>5028814.7</v>
          </cell>
          <cell r="R20">
            <v>9931138.5999999996</v>
          </cell>
          <cell r="S20">
            <v>14907315.9</v>
          </cell>
          <cell r="AE20">
            <v>1253700</v>
          </cell>
          <cell r="AF20">
            <v>2527900</v>
          </cell>
          <cell r="AG20">
            <v>3538200</v>
          </cell>
          <cell r="AT20">
            <v>6597046</v>
          </cell>
          <cell r="AU20">
            <v>9732198.5</v>
          </cell>
          <cell r="BH20">
            <v>535033.28656834317</v>
          </cell>
          <cell r="BI20">
            <v>1012548.55</v>
          </cell>
        </row>
        <row r="21">
          <cell r="C21">
            <v>3921312.5999999996</v>
          </cell>
          <cell r="D21">
            <v>8975881.3945155293</v>
          </cell>
          <cell r="E21">
            <v>14949448.6</v>
          </cell>
          <cell r="Q21">
            <v>3482328.9</v>
          </cell>
          <cell r="R21">
            <v>8090501.7999999998</v>
          </cell>
          <cell r="S21">
            <v>13179258.82</v>
          </cell>
          <cell r="AE21">
            <v>0</v>
          </cell>
          <cell r="AF21">
            <v>0</v>
          </cell>
          <cell r="AT21">
            <v>4222087.7</v>
          </cell>
          <cell r="AU21">
            <v>5979532.2999999998</v>
          </cell>
          <cell r="BH21">
            <v>540744.42548447032</v>
          </cell>
          <cell r="BI21">
            <v>1037895.44</v>
          </cell>
        </row>
        <row r="22">
          <cell r="C22">
            <v>248682.60000000009</v>
          </cell>
          <cell r="D22">
            <v>427994.39427742269</v>
          </cell>
          <cell r="E22">
            <v>793968.59999999963</v>
          </cell>
          <cell r="Q22">
            <v>3316771</v>
          </cell>
          <cell r="R22">
            <v>6156784.2000000002</v>
          </cell>
          <cell r="S22">
            <v>10162475.800000001</v>
          </cell>
          <cell r="AE22">
            <v>753100</v>
          </cell>
          <cell r="AF22">
            <v>1526200</v>
          </cell>
          <cell r="AG22">
            <v>2090800</v>
          </cell>
          <cell r="AT22">
            <v>4008905.1</v>
          </cell>
          <cell r="AU22">
            <v>5726072.4000000004</v>
          </cell>
          <cell r="BH22">
            <v>465644.69572257815</v>
          </cell>
          <cell r="BI22">
            <v>897372.83</v>
          </cell>
        </row>
        <row r="23">
          <cell r="C23">
            <v>774312.89999999991</v>
          </cell>
          <cell r="D23">
            <v>1530036.8016789202</v>
          </cell>
          <cell r="E23">
            <v>2857455.3000000007</v>
          </cell>
          <cell r="Q23">
            <v>4710739.2</v>
          </cell>
          <cell r="R23">
            <v>9626158.4000000004</v>
          </cell>
          <cell r="S23">
            <v>14192116.4</v>
          </cell>
          <cell r="AE23">
            <v>674200</v>
          </cell>
          <cell r="AF23">
            <v>1375900</v>
          </cell>
          <cell r="AG23">
            <v>1556200</v>
          </cell>
          <cell r="AT23">
            <v>6856770.5</v>
          </cell>
          <cell r="AU23">
            <v>9803207.9000000004</v>
          </cell>
          <cell r="BH23">
            <v>402473.85832107993</v>
          </cell>
          <cell r="BI23">
            <v>751096.18</v>
          </cell>
        </row>
        <row r="24">
          <cell r="C24">
            <v>394568</v>
          </cell>
          <cell r="D24">
            <v>831930.70178257674</v>
          </cell>
          <cell r="E24">
            <v>1365570.1999999993</v>
          </cell>
          <cell r="Q24">
            <v>4395214.8</v>
          </cell>
          <cell r="R24">
            <v>9627179.0199999996</v>
          </cell>
          <cell r="S24">
            <v>13247953.17</v>
          </cell>
          <cell r="AE24">
            <v>1034900</v>
          </cell>
          <cell r="AF24">
            <v>2089300</v>
          </cell>
          <cell r="AG24">
            <v>2817200</v>
          </cell>
          <cell r="AT24">
            <v>6489018.3000000007</v>
          </cell>
          <cell r="AU24">
            <v>9134035.0999999996</v>
          </cell>
          <cell r="BH24">
            <v>425843.64821742364</v>
          </cell>
          <cell r="BI24">
            <v>803679.55</v>
          </cell>
        </row>
        <row r="25">
          <cell r="C25">
            <v>293365.40000000037</v>
          </cell>
          <cell r="D25">
            <v>587545.99711179361</v>
          </cell>
          <cell r="E25">
            <v>1106055.9000000004</v>
          </cell>
          <cell r="Q25">
            <v>4574042.2</v>
          </cell>
          <cell r="R25">
            <v>8958771.6999999993</v>
          </cell>
          <cell r="S25">
            <v>12898591.1</v>
          </cell>
          <cell r="AE25">
            <v>1055400</v>
          </cell>
          <cell r="AF25">
            <v>2133300</v>
          </cell>
          <cell r="AG25">
            <v>2978200</v>
          </cell>
          <cell r="AT25">
            <v>6375589.6999999993</v>
          </cell>
          <cell r="AU25">
            <v>9017418.0999999996</v>
          </cell>
          <cell r="BH25">
            <v>450826.83288820577</v>
          </cell>
          <cell r="BI25">
            <v>858583.67</v>
          </cell>
        </row>
        <row r="26">
          <cell r="C26">
            <v>546733.59999999963</v>
          </cell>
          <cell r="D26">
            <v>1066923.003216872</v>
          </cell>
          <cell r="E26">
            <v>1793799</v>
          </cell>
          <cell r="Q26">
            <v>4707112.7</v>
          </cell>
          <cell r="R26">
            <v>10423520</v>
          </cell>
          <cell r="S26">
            <v>15380412.6</v>
          </cell>
          <cell r="AE26">
            <v>1022700</v>
          </cell>
          <cell r="AF26">
            <v>2064900</v>
          </cell>
          <cell r="AG26">
            <v>2801200</v>
          </cell>
          <cell r="AT26">
            <v>6076142.4000000004</v>
          </cell>
          <cell r="AU26">
            <v>8590781.1999999993</v>
          </cell>
          <cell r="BH26">
            <v>489587.06678312924</v>
          </cell>
          <cell r="BI26">
            <v>933194.23</v>
          </cell>
        </row>
        <row r="27">
          <cell r="C27">
            <v>497611</v>
          </cell>
          <cell r="D27">
            <v>889620.80264378153</v>
          </cell>
          <cell r="E27">
            <v>1361828</v>
          </cell>
          <cell r="Q27">
            <v>5883170.9800000004</v>
          </cell>
          <cell r="R27">
            <v>12296808.939999999</v>
          </cell>
          <cell r="S27">
            <v>18377816.5</v>
          </cell>
          <cell r="AE27">
            <v>1843800</v>
          </cell>
          <cell r="AF27">
            <v>3710100</v>
          </cell>
          <cell r="AG27">
            <v>5279200</v>
          </cell>
          <cell r="AT27">
            <v>8960979.4000000004</v>
          </cell>
          <cell r="AU27">
            <v>12637146.800000001</v>
          </cell>
          <cell r="BH27">
            <v>523758.82735621766</v>
          </cell>
          <cell r="BI27">
            <v>983518.56</v>
          </cell>
        </row>
        <row r="28">
          <cell r="C28">
            <v>426697.69999999972</v>
          </cell>
          <cell r="D28">
            <v>846908.79714976903</v>
          </cell>
          <cell r="E28">
            <v>1535781.0999999996</v>
          </cell>
          <cell r="Q28">
            <v>3949165</v>
          </cell>
          <cell r="R28">
            <v>8973268</v>
          </cell>
          <cell r="S28">
            <v>13061165.9</v>
          </cell>
          <cell r="AE28">
            <v>858100</v>
          </cell>
          <cell r="AF28">
            <v>1730200</v>
          </cell>
          <cell r="AG28">
            <v>2327600</v>
          </cell>
          <cell r="AT28">
            <v>5018391.2000000011</v>
          </cell>
          <cell r="AU28">
            <v>7107898.7999999998</v>
          </cell>
          <cell r="BH28">
            <v>463383.2528502295</v>
          </cell>
          <cell r="BI28">
            <v>1095372.81</v>
          </cell>
        </row>
        <row r="29">
          <cell r="C29">
            <v>955978.29999999981</v>
          </cell>
          <cell r="D29">
            <v>1926511.1971348003</v>
          </cell>
          <cell r="E29">
            <v>3333294.4000000004</v>
          </cell>
          <cell r="Q29">
            <v>4502052.5</v>
          </cell>
          <cell r="R29">
            <v>8385042.2000000002</v>
          </cell>
          <cell r="S29">
            <v>11998696.9</v>
          </cell>
          <cell r="AE29">
            <v>513800</v>
          </cell>
          <cell r="AF29">
            <v>1087600</v>
          </cell>
          <cell r="AG29">
            <v>1164300</v>
          </cell>
          <cell r="AT29">
            <v>5173928.8000000007</v>
          </cell>
          <cell r="AU29">
            <v>7339666.7000000002</v>
          </cell>
          <cell r="BH29">
            <v>387710.56286519999</v>
          </cell>
          <cell r="BI29">
            <v>724803.15</v>
          </cell>
        </row>
        <row r="30">
          <cell r="C30">
            <v>26118982.899999999</v>
          </cell>
          <cell r="D30">
            <v>56191141.180147357</v>
          </cell>
          <cell r="E30">
            <v>81407531.800000012</v>
          </cell>
          <cell r="Q30">
            <v>40228031.25</v>
          </cell>
          <cell r="R30">
            <v>88000691.200000003</v>
          </cell>
          <cell r="S30">
            <v>133068507</v>
          </cell>
          <cell r="AE30">
            <v>0</v>
          </cell>
          <cell r="AF30">
            <v>0</v>
          </cell>
          <cell r="AT30">
            <v>39840064.399999999</v>
          </cell>
          <cell r="AU30">
            <v>57252493.799999997</v>
          </cell>
          <cell r="BH30">
            <v>2025234.4298526505</v>
          </cell>
          <cell r="BI30">
            <v>3460563.3</v>
          </cell>
        </row>
        <row r="31">
          <cell r="C31">
            <v>1265375.5</v>
          </cell>
          <cell r="D31">
            <v>2596907.696872144</v>
          </cell>
          <cell r="E31">
            <v>4004771.3000000007</v>
          </cell>
          <cell r="Q31">
            <v>3906303.56</v>
          </cell>
          <cell r="R31">
            <v>7137088.04</v>
          </cell>
          <cell r="S31">
            <v>10684250.49</v>
          </cell>
          <cell r="AE31">
            <v>0</v>
          </cell>
          <cell r="AF31">
            <v>0</v>
          </cell>
          <cell r="AT31">
            <v>4533153.0999999996</v>
          </cell>
          <cell r="AU31">
            <v>6474801.0999999996</v>
          </cell>
          <cell r="BH31">
            <v>420466.98312785692</v>
          </cell>
          <cell r="BI31">
            <v>789281.31</v>
          </cell>
        </row>
        <row r="32">
          <cell r="C32">
            <v>204389.69999999995</v>
          </cell>
          <cell r="D32">
            <v>402279.39544152608</v>
          </cell>
          <cell r="E32">
            <v>726705.10000000009</v>
          </cell>
          <cell r="Q32">
            <v>913749.6</v>
          </cell>
          <cell r="R32">
            <v>2233923.9</v>
          </cell>
          <cell r="S32">
            <v>3649522.6</v>
          </cell>
          <cell r="AE32">
            <v>137300</v>
          </cell>
          <cell r="AF32">
            <v>281100</v>
          </cell>
          <cell r="AG32">
            <v>293600</v>
          </cell>
          <cell r="AT32">
            <v>1115708.5</v>
          </cell>
          <cell r="AU32">
            <v>1590482.4</v>
          </cell>
          <cell r="BH32">
            <v>327590.57455847418</v>
          </cell>
          <cell r="BI32">
            <v>641501.22</v>
          </cell>
        </row>
      </sheetData>
      <sheetData sheetId="12">
        <row r="10">
          <cell r="C10">
            <v>1</v>
          </cell>
          <cell r="D10">
            <v>2</v>
          </cell>
          <cell r="E10">
            <v>3</v>
          </cell>
          <cell r="F10">
            <v>4</v>
          </cell>
          <cell r="G10">
            <v>5</v>
          </cell>
          <cell r="H10">
            <v>6</v>
          </cell>
          <cell r="I10">
            <v>7</v>
          </cell>
          <cell r="J10">
            <v>8</v>
          </cell>
          <cell r="K10">
            <v>9</v>
          </cell>
          <cell r="L10">
            <v>10</v>
          </cell>
          <cell r="M10">
            <v>11</v>
          </cell>
          <cell r="N10">
            <v>12</v>
          </cell>
          <cell r="Q10">
            <v>1</v>
          </cell>
          <cell r="R10">
            <v>2</v>
          </cell>
          <cell r="S10">
            <v>3</v>
          </cell>
          <cell r="T10">
            <v>4</v>
          </cell>
          <cell r="U10">
            <v>5</v>
          </cell>
          <cell r="V10">
            <v>6</v>
          </cell>
          <cell r="W10">
            <v>7</v>
          </cell>
          <cell r="X10">
            <v>8</v>
          </cell>
          <cell r="Y10">
            <v>9</v>
          </cell>
          <cell r="Z10">
            <v>10</v>
          </cell>
          <cell r="AA10">
            <v>11</v>
          </cell>
          <cell r="AB10">
            <v>12</v>
          </cell>
          <cell r="AE10">
            <v>1</v>
          </cell>
          <cell r="AF10">
            <v>2</v>
          </cell>
          <cell r="AG10">
            <v>3</v>
          </cell>
          <cell r="AH10">
            <v>4</v>
          </cell>
          <cell r="AI10">
            <v>5</v>
          </cell>
          <cell r="AJ10">
            <v>6</v>
          </cell>
          <cell r="AK10">
            <v>7</v>
          </cell>
          <cell r="AL10">
            <v>8</v>
          </cell>
          <cell r="AM10">
            <v>9</v>
          </cell>
          <cell r="AN10">
            <v>10</v>
          </cell>
          <cell r="AO10">
            <v>11</v>
          </cell>
          <cell r="AP10">
            <v>12</v>
          </cell>
          <cell r="AS10">
            <v>1</v>
          </cell>
          <cell r="AT10">
            <v>2</v>
          </cell>
          <cell r="AU10">
            <v>3</v>
          </cell>
          <cell r="AV10">
            <v>4</v>
          </cell>
          <cell r="AW10">
            <v>5</v>
          </cell>
          <cell r="AX10">
            <v>6</v>
          </cell>
          <cell r="AY10">
            <v>7</v>
          </cell>
          <cell r="AZ10">
            <v>8</v>
          </cell>
          <cell r="BA10">
            <v>9</v>
          </cell>
          <cell r="BB10">
            <v>10</v>
          </cell>
          <cell r="BC10">
            <v>11</v>
          </cell>
          <cell r="BD10">
            <v>12</v>
          </cell>
          <cell r="BG10">
            <v>1</v>
          </cell>
          <cell r="BH10">
            <v>2</v>
          </cell>
          <cell r="BI10">
            <v>3</v>
          </cell>
          <cell r="BJ10">
            <v>4</v>
          </cell>
          <cell r="BK10">
            <v>5</v>
          </cell>
          <cell r="BL10">
            <v>6</v>
          </cell>
          <cell r="BM10">
            <v>7</v>
          </cell>
          <cell r="BN10">
            <v>8</v>
          </cell>
          <cell r="BO10">
            <v>9</v>
          </cell>
          <cell r="BP10">
            <v>10</v>
          </cell>
          <cell r="BQ10">
            <v>11</v>
          </cell>
          <cell r="BR10">
            <v>12</v>
          </cell>
          <cell r="BV10">
            <v>1</v>
          </cell>
          <cell r="BW10">
            <v>2</v>
          </cell>
          <cell r="BX10">
            <v>3</v>
          </cell>
          <cell r="BY10">
            <v>4</v>
          </cell>
          <cell r="BZ10">
            <v>5</v>
          </cell>
          <cell r="CA10">
            <v>6</v>
          </cell>
          <cell r="CB10">
            <v>7</v>
          </cell>
          <cell r="CC10">
            <v>8</v>
          </cell>
          <cell r="CD10">
            <v>9</v>
          </cell>
          <cell r="CE10">
            <v>10</v>
          </cell>
          <cell r="CF10">
            <v>11</v>
          </cell>
          <cell r="CG10">
            <v>12</v>
          </cell>
          <cell r="CK10">
            <v>1</v>
          </cell>
          <cell r="CL10">
            <v>2</v>
          </cell>
          <cell r="CM10">
            <v>3</v>
          </cell>
          <cell r="CN10">
            <v>4</v>
          </cell>
          <cell r="CO10">
            <v>5</v>
          </cell>
          <cell r="CP10">
            <v>6</v>
          </cell>
          <cell r="CQ10">
            <v>7</v>
          </cell>
          <cell r="CR10">
            <v>8</v>
          </cell>
          <cell r="CS10">
            <v>9</v>
          </cell>
          <cell r="CT10">
            <v>10</v>
          </cell>
          <cell r="CU10">
            <v>11</v>
          </cell>
          <cell r="CV10">
            <v>12</v>
          </cell>
          <cell r="CZ10">
            <v>1</v>
          </cell>
          <cell r="DA10">
            <v>2</v>
          </cell>
          <cell r="DB10">
            <v>3</v>
          </cell>
          <cell r="DC10">
            <v>4</v>
          </cell>
          <cell r="DD10">
            <v>5</v>
          </cell>
          <cell r="DE10">
            <v>6</v>
          </cell>
          <cell r="DF10">
            <v>7</v>
          </cell>
          <cell r="DG10">
            <v>8</v>
          </cell>
          <cell r="DH10">
            <v>9</v>
          </cell>
          <cell r="DI10">
            <v>10</v>
          </cell>
          <cell r="DJ10">
            <v>11</v>
          </cell>
          <cell r="DK10">
            <v>12</v>
          </cell>
        </row>
        <row r="11">
          <cell r="C11">
            <v>327310.19999999972</v>
          </cell>
          <cell r="D11">
            <v>786683.6989544183</v>
          </cell>
          <cell r="E11">
            <v>1264902.2000000011</v>
          </cell>
          <cell r="Q11">
            <v>2945029.1</v>
          </cell>
          <cell r="R11">
            <v>7013079.25</v>
          </cell>
          <cell r="S11">
            <v>11007258.49</v>
          </cell>
          <cell r="AE11">
            <v>1132500</v>
          </cell>
          <cell r="AF11">
            <v>2280000</v>
          </cell>
          <cell r="AG11">
            <v>3194700</v>
          </cell>
          <cell r="AS11">
            <v>3226567.1</v>
          </cell>
          <cell r="AT11">
            <v>5917283.5</v>
          </cell>
          <cell r="AU11">
            <v>8540049</v>
          </cell>
          <cell r="BH11">
            <v>762431.43104558322</v>
          </cell>
          <cell r="BI11">
            <v>1418072.26</v>
          </cell>
          <cell r="BV11">
            <v>11834.9</v>
          </cell>
          <cell r="BW11">
            <v>11834.9</v>
          </cell>
          <cell r="BX11">
            <v>11726.4</v>
          </cell>
          <cell r="CK11">
            <v>1363826.6</v>
          </cell>
          <cell r="CL11">
            <v>1975728.95</v>
          </cell>
          <cell r="CM11">
            <v>1932907.06</v>
          </cell>
          <cell r="CZ11">
            <v>641592.1</v>
          </cell>
          <cell r="DA11">
            <v>2432875.23</v>
          </cell>
          <cell r="DB11">
            <v>3853376.4</v>
          </cell>
        </row>
        <row r="12">
          <cell r="C12">
            <v>338639.5</v>
          </cell>
          <cell r="D12">
            <v>756240.59622220509</v>
          </cell>
          <cell r="E12">
            <v>1021068.3000000007</v>
          </cell>
          <cell r="Q12">
            <v>2366157.64</v>
          </cell>
          <cell r="R12">
            <v>7346695.898</v>
          </cell>
          <cell r="S12">
            <v>12227988.267999999</v>
          </cell>
          <cell r="AE12">
            <v>1178900</v>
          </cell>
          <cell r="AF12">
            <v>2378800</v>
          </cell>
          <cell r="AG12">
            <v>3379200</v>
          </cell>
          <cell r="AS12">
            <v>4082929.7</v>
          </cell>
          <cell r="AT12">
            <v>7326719.5999999996</v>
          </cell>
          <cell r="AU12">
            <v>10492060.699999999</v>
          </cell>
          <cell r="BH12">
            <v>427318.34377779358</v>
          </cell>
          <cell r="BI12">
            <v>806088.28</v>
          </cell>
          <cell r="BV12">
            <v>0</v>
          </cell>
          <cell r="BW12">
            <v>0</v>
          </cell>
          <cell r="CK12">
            <v>2910332.86</v>
          </cell>
          <cell r="CL12">
            <v>3790910.49</v>
          </cell>
          <cell r="CM12">
            <v>1881087.4939999999</v>
          </cell>
          <cell r="CZ12">
            <v>156802</v>
          </cell>
          <cell r="DA12">
            <v>200807.6</v>
          </cell>
          <cell r="DB12">
            <v>1095500.2</v>
          </cell>
        </row>
        <row r="13">
          <cell r="C13">
            <v>307769.69999999972</v>
          </cell>
          <cell r="D13">
            <v>661392.29792708531</v>
          </cell>
          <cell r="E13">
            <v>1089102.3000000007</v>
          </cell>
          <cell r="Q13">
            <v>3553796.3</v>
          </cell>
          <cell r="R13">
            <v>7274373.4000000004</v>
          </cell>
          <cell r="S13">
            <v>13045688.9</v>
          </cell>
          <cell r="AE13">
            <v>1170600</v>
          </cell>
          <cell r="AF13">
            <v>2358700</v>
          </cell>
          <cell r="AG13">
            <v>3345500</v>
          </cell>
          <cell r="AS13">
            <v>2948717.9</v>
          </cell>
          <cell r="AT13">
            <v>5594179.2999999998</v>
          </cell>
          <cell r="AU13">
            <v>8174150.5</v>
          </cell>
          <cell r="BH13">
            <v>565430.83207291504</v>
          </cell>
          <cell r="BI13">
            <v>1083519.26</v>
          </cell>
          <cell r="BV13">
            <v>23120.6</v>
          </cell>
          <cell r="BW13">
            <v>16776.8</v>
          </cell>
          <cell r="BX13">
            <v>15339.4</v>
          </cell>
          <cell r="CK13">
            <v>1567480.7</v>
          </cell>
          <cell r="CL13">
            <v>2401633.6</v>
          </cell>
          <cell r="CM13">
            <v>2356781</v>
          </cell>
          <cell r="CZ13">
            <v>418010.4</v>
          </cell>
          <cell r="DA13">
            <v>520884.73</v>
          </cell>
          <cell r="DB13">
            <v>355282.5</v>
          </cell>
        </row>
        <row r="14">
          <cell r="C14">
            <v>501518.89999999991</v>
          </cell>
          <cell r="D14">
            <v>3102215.1011122847</v>
          </cell>
          <cell r="E14">
            <v>4277347.5</v>
          </cell>
          <cell r="Q14">
            <v>2300097.7000000002</v>
          </cell>
          <cell r="R14">
            <v>4810856.5999999996</v>
          </cell>
          <cell r="S14">
            <v>7860541.0999999996</v>
          </cell>
          <cell r="AE14">
            <v>0</v>
          </cell>
          <cell r="AF14">
            <v>0</v>
          </cell>
          <cell r="AG14">
            <v>0</v>
          </cell>
          <cell r="AS14">
            <v>2055239.5</v>
          </cell>
          <cell r="AT14">
            <v>4042824</v>
          </cell>
          <cell r="AU14">
            <v>5756920.7999999998</v>
          </cell>
          <cell r="BH14">
            <v>408567.19888771465</v>
          </cell>
          <cell r="BI14">
            <v>783574.01500000001</v>
          </cell>
          <cell r="BV14">
            <v>30768.7</v>
          </cell>
          <cell r="BW14">
            <v>20626.8</v>
          </cell>
          <cell r="BX14">
            <v>119594.8</v>
          </cell>
          <cell r="CK14">
            <v>643160.4</v>
          </cell>
          <cell r="CL14">
            <v>1676239.9</v>
          </cell>
          <cell r="CM14">
            <v>1825216.4</v>
          </cell>
          <cell r="CZ14">
            <v>1023456.5</v>
          </cell>
          <cell r="DA14">
            <v>2528852.7000000002</v>
          </cell>
          <cell r="DB14">
            <v>2677123.0049999999</v>
          </cell>
        </row>
        <row r="15">
          <cell r="C15">
            <v>280457.39999999991</v>
          </cell>
          <cell r="D15">
            <v>708767.90170197748</v>
          </cell>
          <cell r="E15">
            <v>1160747.5000000019</v>
          </cell>
          <cell r="Q15">
            <v>2301822.2000000002</v>
          </cell>
          <cell r="R15">
            <v>5185769.2</v>
          </cell>
          <cell r="S15">
            <v>8881936.3300000001</v>
          </cell>
          <cell r="AE15">
            <v>918400</v>
          </cell>
          <cell r="AF15">
            <v>1854300</v>
          </cell>
          <cell r="AG15">
            <v>2579400</v>
          </cell>
          <cell r="AS15">
            <v>2658168.4</v>
          </cell>
          <cell r="AT15">
            <v>5121085.3</v>
          </cell>
          <cell r="AU15">
            <v>7330285.5999999996</v>
          </cell>
          <cell r="BH15">
            <v>551738.21829802275</v>
          </cell>
          <cell r="BI15">
            <v>1066660.267</v>
          </cell>
          <cell r="BV15">
            <v>2353.3000000000002</v>
          </cell>
          <cell r="BW15">
            <v>2470.3000000000002</v>
          </cell>
          <cell r="BX15">
            <v>7892.8</v>
          </cell>
          <cell r="CK15">
            <v>1083821.47</v>
          </cell>
          <cell r="CL15">
            <v>1601365.9</v>
          </cell>
          <cell r="CM15">
            <v>1970526.27</v>
          </cell>
          <cell r="CZ15">
            <v>1512937.7</v>
          </cell>
          <cell r="DA15">
            <v>2324140.7999999998</v>
          </cell>
          <cell r="DB15">
            <v>3719665.2969999998</v>
          </cell>
        </row>
        <row r="16">
          <cell r="C16">
            <v>795680.39999999991</v>
          </cell>
          <cell r="D16">
            <v>1936564.7002907735</v>
          </cell>
          <cell r="E16">
            <v>3111817.0999999996</v>
          </cell>
          <cell r="Q16">
            <v>2571855.2119999998</v>
          </cell>
          <cell r="R16">
            <v>5308549.415</v>
          </cell>
          <cell r="S16">
            <v>7865301.4699999997</v>
          </cell>
          <cell r="AE16">
            <v>0</v>
          </cell>
          <cell r="AF16">
            <v>0</v>
          </cell>
          <cell r="AG16">
            <v>0</v>
          </cell>
          <cell r="AS16">
            <v>1832266.6</v>
          </cell>
          <cell r="AT16">
            <v>3585867.7</v>
          </cell>
          <cell r="AU16">
            <v>5357058.2</v>
          </cell>
          <cell r="BH16">
            <v>451705.53970922675</v>
          </cell>
          <cell r="BI16">
            <v>866044.321</v>
          </cell>
          <cell r="BV16">
            <v>9363.9500000000007</v>
          </cell>
          <cell r="BW16">
            <v>6340.05</v>
          </cell>
          <cell r="BX16">
            <v>12274.35</v>
          </cell>
          <cell r="CK16">
            <v>963022.27379999997</v>
          </cell>
          <cell r="CL16">
            <v>1306736.699</v>
          </cell>
          <cell r="CM16">
            <v>1498390.62</v>
          </cell>
          <cell r="CZ16">
            <v>795090.28</v>
          </cell>
          <cell r="DA16">
            <v>620364.19999999995</v>
          </cell>
          <cell r="DB16">
            <v>887619.30099999998</v>
          </cell>
        </row>
        <row r="17">
          <cell r="C17">
            <v>453538.79000000004</v>
          </cell>
          <cell r="D17">
            <v>1006038.5797974905</v>
          </cell>
          <cell r="E17">
            <v>1825200.5299999993</v>
          </cell>
          <cell r="Q17">
            <v>2959720.2760000001</v>
          </cell>
          <cell r="R17">
            <v>6018331.75</v>
          </cell>
          <cell r="S17">
            <v>9403386.2510000002</v>
          </cell>
          <cell r="AE17">
            <v>727000</v>
          </cell>
          <cell r="AF17">
            <v>1486500</v>
          </cell>
          <cell r="AG17">
            <v>1920600</v>
          </cell>
          <cell r="AS17">
            <v>2451308.2999999998</v>
          </cell>
          <cell r="AT17">
            <v>4640707.2000000011</v>
          </cell>
          <cell r="AU17">
            <v>6515856</v>
          </cell>
          <cell r="BH17">
            <v>495256.71020250831</v>
          </cell>
          <cell r="BI17">
            <v>947809.53700000001</v>
          </cell>
          <cell r="BV17">
            <v>17592.09</v>
          </cell>
          <cell r="BW17">
            <v>18110.86</v>
          </cell>
          <cell r="BX17">
            <v>18110.86</v>
          </cell>
          <cell r="CK17">
            <v>983527.93400000001</v>
          </cell>
          <cell r="CL17">
            <v>1542732.69</v>
          </cell>
          <cell r="CM17">
            <v>2034457.2890000001</v>
          </cell>
          <cell r="CZ17">
            <v>972647.78</v>
          </cell>
          <cell r="DA17">
            <v>1534964.47</v>
          </cell>
          <cell r="DB17">
            <v>1883189.517</v>
          </cell>
        </row>
        <row r="18">
          <cell r="C18">
            <v>178400.70000000019</v>
          </cell>
          <cell r="D18">
            <v>394343.19617828727</v>
          </cell>
          <cell r="E18">
            <v>633638.10000000056</v>
          </cell>
          <cell r="Q18">
            <v>1828786.6</v>
          </cell>
          <cell r="R18">
            <v>3893957.8</v>
          </cell>
          <cell r="S18">
            <v>6164296.2999999998</v>
          </cell>
          <cell r="AE18">
            <v>747100</v>
          </cell>
          <cell r="AF18">
            <v>1503700</v>
          </cell>
          <cell r="AG18">
            <v>2105700</v>
          </cell>
          <cell r="AS18">
            <v>1908157.5</v>
          </cell>
          <cell r="AT18">
            <v>3428173.5</v>
          </cell>
          <cell r="AU18">
            <v>4905528.3</v>
          </cell>
          <cell r="BH18">
            <v>443964.98382171284</v>
          </cell>
          <cell r="BI18">
            <v>860881.64599999995</v>
          </cell>
          <cell r="BV18">
            <v>85649.3</v>
          </cell>
          <cell r="BW18">
            <v>87570.7</v>
          </cell>
          <cell r="BX18">
            <v>48227.6</v>
          </cell>
          <cell r="CK18">
            <v>1044195.3</v>
          </cell>
          <cell r="CL18">
            <v>1789875.7</v>
          </cell>
          <cell r="CM18">
            <v>2172695.7000000002</v>
          </cell>
          <cell r="CZ18">
            <v>601594.9</v>
          </cell>
          <cell r="DA18">
            <v>1302458.8799999999</v>
          </cell>
          <cell r="DB18">
            <v>950188.89599999995</v>
          </cell>
        </row>
        <row r="19">
          <cell r="C19">
            <v>331193.59999999963</v>
          </cell>
          <cell r="D19">
            <v>703342.60372633673</v>
          </cell>
          <cell r="E19">
            <v>1096188.8000000007</v>
          </cell>
          <cell r="Q19">
            <v>3270711.4</v>
          </cell>
          <cell r="R19">
            <v>7274034.6600000001</v>
          </cell>
          <cell r="S19">
            <v>11274084.1</v>
          </cell>
          <cell r="AE19">
            <v>1117400</v>
          </cell>
          <cell r="AF19">
            <v>2248800</v>
          </cell>
          <cell r="AG19">
            <v>3171400</v>
          </cell>
          <cell r="AS19">
            <v>2982368</v>
          </cell>
          <cell r="AT19">
            <v>5513157</v>
          </cell>
          <cell r="AU19">
            <v>7909471.0999999996</v>
          </cell>
          <cell r="BH19">
            <v>456848.50627366267</v>
          </cell>
          <cell r="BI19">
            <v>1069483.1000000001</v>
          </cell>
          <cell r="BV19">
            <v>7524.1</v>
          </cell>
          <cell r="BW19">
            <v>22587.200000000001</v>
          </cell>
          <cell r="BX19">
            <v>20239</v>
          </cell>
          <cell r="CK19">
            <v>1192191.1000000001</v>
          </cell>
          <cell r="CL19">
            <v>1701127.81</v>
          </cell>
          <cell r="CM19">
            <v>2152724.6</v>
          </cell>
          <cell r="CZ19">
            <v>427726.5</v>
          </cell>
          <cell r="DA19">
            <v>471938.7</v>
          </cell>
          <cell r="DB19">
            <v>361619.9</v>
          </cell>
        </row>
        <row r="20">
          <cell r="C20">
            <v>370981.59999999963</v>
          </cell>
          <cell r="D20">
            <v>722280.59343165718</v>
          </cell>
          <cell r="E20">
            <v>1205319.9000000004</v>
          </cell>
          <cell r="Q20">
            <v>3952285.54</v>
          </cell>
          <cell r="R20">
            <v>7924066.6500000004</v>
          </cell>
          <cell r="S20">
            <v>13118103.699999999</v>
          </cell>
          <cell r="AE20">
            <v>1253700</v>
          </cell>
          <cell r="AF20">
            <v>2527900</v>
          </cell>
          <cell r="AG20">
            <v>3538200</v>
          </cell>
          <cell r="AS20">
            <v>3190168.5</v>
          </cell>
          <cell r="AT20">
            <v>6597046</v>
          </cell>
          <cell r="AU20">
            <v>9732198.5</v>
          </cell>
          <cell r="BH20">
            <v>535033.28656834317</v>
          </cell>
          <cell r="BI20">
            <v>1012548.554</v>
          </cell>
          <cell r="BV20">
            <v>11650</v>
          </cell>
          <cell r="BW20">
            <v>17314.5</v>
          </cell>
          <cell r="BX20">
            <v>13917.4</v>
          </cell>
          <cell r="CK20">
            <v>1172676.3600000001</v>
          </cell>
          <cell r="CL20">
            <v>1886346.75</v>
          </cell>
          <cell r="CM20">
            <v>1789469.2</v>
          </cell>
          <cell r="CZ20">
            <v>497767.7</v>
          </cell>
          <cell r="DA20">
            <v>1237706.6000000001</v>
          </cell>
          <cell r="DB20">
            <v>2722016.0240000002</v>
          </cell>
        </row>
        <row r="21">
          <cell r="C21">
            <v>2064329.7000000002</v>
          </cell>
          <cell r="D21">
            <v>3381917.0945155295</v>
          </cell>
          <cell r="E21">
            <v>9990970.9000000022</v>
          </cell>
          <cell r="Q21">
            <v>2276661.5</v>
          </cell>
          <cell r="R21">
            <v>5992206.0020000003</v>
          </cell>
          <cell r="S21">
            <v>10844997.6</v>
          </cell>
          <cell r="AE21">
            <v>0</v>
          </cell>
          <cell r="AF21">
            <v>0</v>
          </cell>
          <cell r="AG21">
            <v>0</v>
          </cell>
          <cell r="AS21">
            <v>2187322</v>
          </cell>
          <cell r="AT21">
            <v>4222087.7</v>
          </cell>
          <cell r="AU21">
            <v>5979532.2999999998</v>
          </cell>
          <cell r="BH21">
            <v>540744.42548447032</v>
          </cell>
          <cell r="BI21">
            <v>1037895.444</v>
          </cell>
          <cell r="BV21">
            <v>44548.3</v>
          </cell>
          <cell r="BW21">
            <v>48151.8</v>
          </cell>
          <cell r="BX21">
            <v>46835.1</v>
          </cell>
          <cell r="CK21">
            <v>1469821.2</v>
          </cell>
          <cell r="CL21">
            <v>1768688.898</v>
          </cell>
          <cell r="CM21">
            <v>1864243.6</v>
          </cell>
          <cell r="CZ21">
            <v>1417749</v>
          </cell>
          <cell r="DA21">
            <v>1309928.3999999999</v>
          </cell>
          <cell r="DB21">
            <v>3826486.2039999999</v>
          </cell>
        </row>
        <row r="22">
          <cell r="C22">
            <v>388908.87700000033</v>
          </cell>
          <cell r="D22">
            <v>760648.49427742232</v>
          </cell>
          <cell r="E22">
            <v>1351018.5</v>
          </cell>
          <cell r="Q22">
            <v>2438625.1749999998</v>
          </cell>
          <cell r="R22">
            <v>5065395.5669999998</v>
          </cell>
          <cell r="S22">
            <v>8414336.8900000006</v>
          </cell>
          <cell r="AE22">
            <v>753100</v>
          </cell>
          <cell r="AF22">
            <v>1526200</v>
          </cell>
          <cell r="AG22">
            <v>2090800</v>
          </cell>
          <cell r="AS22">
            <v>2178875.2999999998</v>
          </cell>
          <cell r="AT22">
            <v>4008905.1</v>
          </cell>
          <cell r="AU22">
            <v>5726072.4000000004</v>
          </cell>
          <cell r="BH22">
            <v>465644.69572257815</v>
          </cell>
          <cell r="BI22">
            <v>897372.83100000001</v>
          </cell>
          <cell r="BV22">
            <v>4228.8999999999996</v>
          </cell>
          <cell r="BW22">
            <v>4228.8999999999996</v>
          </cell>
          <cell r="BX22">
            <v>4336</v>
          </cell>
          <cell r="CK22">
            <v>838505.02500000002</v>
          </cell>
          <cell r="CL22">
            <v>1197856.973</v>
          </cell>
          <cell r="CM22">
            <v>1526833.05</v>
          </cell>
          <cell r="CZ22">
            <v>375487.21899999998</v>
          </cell>
          <cell r="DA22">
            <v>839135.39</v>
          </cell>
          <cell r="DB22">
            <v>6695061.1009999998</v>
          </cell>
        </row>
        <row r="23">
          <cell r="C23">
            <v>1329300.4949999996</v>
          </cell>
          <cell r="D23">
            <v>2131832.1246789191</v>
          </cell>
          <cell r="E23">
            <v>2551890.0924999993</v>
          </cell>
          <cell r="Q23">
            <v>3193989.983</v>
          </cell>
          <cell r="R23">
            <v>7796091.1546</v>
          </cell>
          <cell r="S23">
            <v>12140126.4034</v>
          </cell>
          <cell r="AE23">
            <v>674200</v>
          </cell>
          <cell r="AF23">
            <v>1375900</v>
          </cell>
          <cell r="AG23">
            <v>1556200</v>
          </cell>
          <cell r="AS23">
            <v>3785899.4</v>
          </cell>
          <cell r="AT23">
            <v>6856770.5</v>
          </cell>
          <cell r="AU23">
            <v>9803207.9000000004</v>
          </cell>
          <cell r="BH23">
            <v>402473.85832107993</v>
          </cell>
          <cell r="BI23">
            <v>751096.18299999996</v>
          </cell>
          <cell r="BV23">
            <v>69499.8</v>
          </cell>
          <cell r="BW23">
            <v>74730.75</v>
          </cell>
          <cell r="BX23">
            <v>81764.45</v>
          </cell>
          <cell r="CK23">
            <v>1339992.3414</v>
          </cell>
          <cell r="CL23">
            <v>1595632.2254000001</v>
          </cell>
          <cell r="CM23">
            <v>1580846.6266000001</v>
          </cell>
          <cell r="CZ23">
            <v>3378674.2650000001</v>
          </cell>
          <cell r="DA23">
            <v>2546811.6430000002</v>
          </cell>
          <cell r="DB23">
            <v>2738326.8654999998</v>
          </cell>
        </row>
        <row r="24">
          <cell r="C24">
            <v>193844</v>
          </cell>
          <cell r="D24">
            <v>1014076.2017825767</v>
          </cell>
          <cell r="E24">
            <v>1578776.8000000007</v>
          </cell>
          <cell r="Q24">
            <v>3451968.37</v>
          </cell>
          <cell r="R24">
            <v>8832663.6300000008</v>
          </cell>
          <cell r="S24">
            <v>13616888.15</v>
          </cell>
          <cell r="AE24">
            <v>1034900</v>
          </cell>
          <cell r="AF24">
            <v>2089300</v>
          </cell>
          <cell r="AG24">
            <v>2817200</v>
          </cell>
          <cell r="AS24">
            <v>3415365.7</v>
          </cell>
          <cell r="AT24">
            <v>6489018.3000000007</v>
          </cell>
          <cell r="AU24">
            <v>9134035.0999999996</v>
          </cell>
          <cell r="BH24">
            <v>425843.64821742364</v>
          </cell>
          <cell r="BI24">
            <v>803679.55200000003</v>
          </cell>
          <cell r="BV24">
            <v>125462.6</v>
          </cell>
          <cell r="BW24">
            <v>102640.7</v>
          </cell>
          <cell r="BX24">
            <v>107327.4</v>
          </cell>
          <cell r="CK24">
            <v>1703537.6</v>
          </cell>
          <cell r="CL24">
            <v>2312578.4700000002</v>
          </cell>
          <cell r="CM24">
            <v>1618503.65</v>
          </cell>
          <cell r="CZ24">
            <v>230493.8</v>
          </cell>
          <cell r="DA24">
            <v>2063943.7</v>
          </cell>
          <cell r="DB24">
            <v>3435236.8020000001</v>
          </cell>
        </row>
        <row r="25">
          <cell r="C25">
            <v>337045</v>
          </cell>
          <cell r="D25">
            <v>718360.69711179473</v>
          </cell>
          <cell r="E25">
            <v>1151355.8000000007</v>
          </cell>
          <cell r="Q25">
            <v>2628829.4350000001</v>
          </cell>
          <cell r="R25">
            <v>7019882.3540000003</v>
          </cell>
          <cell r="S25">
            <v>10859668.267000001</v>
          </cell>
          <cell r="AE25">
            <v>1055400</v>
          </cell>
          <cell r="AF25">
            <v>2133300</v>
          </cell>
          <cell r="AG25">
            <v>2978200</v>
          </cell>
          <cell r="AS25">
            <v>3312022</v>
          </cell>
          <cell r="AT25">
            <v>6375589.6999999993</v>
          </cell>
          <cell r="AU25">
            <v>9017418.0999999996</v>
          </cell>
          <cell r="BH25">
            <v>450826.83288820577</v>
          </cell>
          <cell r="BI25">
            <v>858583.67099999997</v>
          </cell>
          <cell r="BV25">
            <v>81650.899999999994</v>
          </cell>
          <cell r="BW25">
            <v>72386.899999999994</v>
          </cell>
          <cell r="BX25">
            <v>73850.8</v>
          </cell>
          <cell r="CK25">
            <v>2257100.3530000001</v>
          </cell>
          <cell r="CL25">
            <v>2218034.2220000001</v>
          </cell>
          <cell r="CM25">
            <v>2339697.8089999999</v>
          </cell>
          <cell r="CZ25">
            <v>657202.19999999995</v>
          </cell>
          <cell r="DA25">
            <v>787964.1</v>
          </cell>
          <cell r="DB25">
            <v>2297300.301</v>
          </cell>
        </row>
        <row r="26">
          <cell r="C26">
            <v>358382.29999999981</v>
          </cell>
          <cell r="D26">
            <v>676708.80321687087</v>
          </cell>
          <cell r="E26">
            <v>1373618.3000000007</v>
          </cell>
          <cell r="Q26">
            <v>2961332.24</v>
          </cell>
          <cell r="R26">
            <v>6814877.2699999996</v>
          </cell>
          <cell r="S26">
            <v>11114702.310000001</v>
          </cell>
          <cell r="AE26">
            <v>1022700</v>
          </cell>
          <cell r="AF26">
            <v>2064900</v>
          </cell>
          <cell r="AG26">
            <v>2801200</v>
          </cell>
          <cell r="AS26">
            <v>3155436.5</v>
          </cell>
          <cell r="AT26">
            <v>6076142.4000000004</v>
          </cell>
          <cell r="AU26">
            <v>8590781.1999999993</v>
          </cell>
          <cell r="BH26">
            <v>489587.06678312924</v>
          </cell>
          <cell r="BI26">
            <v>933194.228</v>
          </cell>
          <cell r="BV26">
            <v>65329.34</v>
          </cell>
          <cell r="BW26">
            <v>63534.04</v>
          </cell>
          <cell r="BX26">
            <v>57479.64</v>
          </cell>
          <cell r="CK26">
            <v>1595556.6</v>
          </cell>
          <cell r="CL26">
            <v>3022598.83</v>
          </cell>
          <cell r="CM26">
            <v>3302512.29</v>
          </cell>
          <cell r="CZ26">
            <v>1320780</v>
          </cell>
          <cell r="DA26">
            <v>1233677.6000000001</v>
          </cell>
          <cell r="DB26">
            <v>11653531.698000001</v>
          </cell>
        </row>
        <row r="27">
          <cell r="C27">
            <v>414320.34999999963</v>
          </cell>
          <cell r="D27">
            <v>905311.60264378227</v>
          </cell>
          <cell r="E27">
            <v>1292345.3000000007</v>
          </cell>
          <cell r="Q27">
            <v>4092864.54</v>
          </cell>
          <cell r="R27">
            <v>9169764.2689999994</v>
          </cell>
          <cell r="S27">
            <v>15247008.890000001</v>
          </cell>
          <cell r="AE27">
            <v>1843800</v>
          </cell>
          <cell r="AF27">
            <v>3710100</v>
          </cell>
          <cell r="AG27">
            <v>5279200</v>
          </cell>
          <cell r="AS27">
            <v>4796888.4000000004</v>
          </cell>
          <cell r="AT27">
            <v>8960979.4000000004</v>
          </cell>
          <cell r="AU27">
            <v>12637146.800000001</v>
          </cell>
          <cell r="BH27">
            <v>523758.82735621766</v>
          </cell>
          <cell r="BI27">
            <v>983518.56400000001</v>
          </cell>
          <cell r="BV27">
            <v>29277.7</v>
          </cell>
          <cell r="BW27">
            <v>38495.300000000003</v>
          </cell>
          <cell r="BX27">
            <v>54340.1</v>
          </cell>
          <cell r="CK27">
            <v>1910393.8</v>
          </cell>
          <cell r="CL27">
            <v>3564590.1009999998</v>
          </cell>
          <cell r="CM27">
            <v>3589978.64</v>
          </cell>
          <cell r="CZ27">
            <v>1504299.55</v>
          </cell>
          <cell r="DA27">
            <v>1709937.7</v>
          </cell>
          <cell r="DB27">
            <v>14119078.804</v>
          </cell>
        </row>
        <row r="28">
          <cell r="C28">
            <v>341921.09999999963</v>
          </cell>
          <cell r="D28">
            <v>647911.29714976903</v>
          </cell>
          <cell r="E28">
            <v>1056222.6999999993</v>
          </cell>
          <cell r="Q28">
            <v>2899382.1</v>
          </cell>
          <cell r="R28">
            <v>6157408.9000000004</v>
          </cell>
          <cell r="S28">
            <v>9737248.4000000004</v>
          </cell>
          <cell r="AE28">
            <v>858100</v>
          </cell>
          <cell r="AF28">
            <v>1730200</v>
          </cell>
          <cell r="AG28">
            <v>2327600</v>
          </cell>
          <cell r="AS28">
            <v>2612047.7000000002</v>
          </cell>
          <cell r="AT28">
            <v>5018391.2000000011</v>
          </cell>
          <cell r="AU28">
            <v>7107898.7999999998</v>
          </cell>
          <cell r="BH28">
            <v>463383.2528502295</v>
          </cell>
          <cell r="BI28">
            <v>1095372.81</v>
          </cell>
          <cell r="BV28">
            <v>19876.3</v>
          </cell>
          <cell r="BW28">
            <v>18846.2</v>
          </cell>
          <cell r="BX28">
            <v>21908</v>
          </cell>
          <cell r="CK28">
            <v>1785340.2</v>
          </cell>
          <cell r="CL28">
            <v>1262247.3999999999</v>
          </cell>
          <cell r="CM28">
            <v>1166321.5</v>
          </cell>
          <cell r="CZ28">
            <v>1066642.2</v>
          </cell>
          <cell r="DA28">
            <v>1472986.3</v>
          </cell>
          <cell r="DB28">
            <v>1748110.6</v>
          </cell>
        </row>
        <row r="29">
          <cell r="C29">
            <v>1130335.8999999994</v>
          </cell>
          <cell r="D29">
            <v>1988230.1971348003</v>
          </cell>
          <cell r="E29">
            <v>3536588</v>
          </cell>
          <cell r="Q29">
            <v>3373821.6</v>
          </cell>
          <cell r="R29">
            <v>6490513</v>
          </cell>
          <cell r="S29">
            <v>9890300.7599999998</v>
          </cell>
          <cell r="AE29">
            <v>513800</v>
          </cell>
          <cell r="AF29">
            <v>1087600</v>
          </cell>
          <cell r="AG29">
            <v>1164300</v>
          </cell>
          <cell r="AS29">
            <v>2989080.2</v>
          </cell>
          <cell r="AT29">
            <v>5173928.8000000007</v>
          </cell>
          <cell r="AU29">
            <v>7339666.7000000002</v>
          </cell>
          <cell r="BH29">
            <v>387710.56286519999</v>
          </cell>
          <cell r="BI29">
            <v>724803.15</v>
          </cell>
          <cell r="BV29">
            <v>6430.2</v>
          </cell>
          <cell r="BW29">
            <v>8059.8</v>
          </cell>
          <cell r="BX29">
            <v>7834.8</v>
          </cell>
          <cell r="CK29">
            <v>718727.7</v>
          </cell>
          <cell r="CL29">
            <v>1041271.8</v>
          </cell>
          <cell r="CM29">
            <v>1156109.74</v>
          </cell>
          <cell r="CZ29">
            <v>860343.6</v>
          </cell>
          <cell r="DA29">
            <v>1047723.8</v>
          </cell>
          <cell r="DB29">
            <v>1287613.8999999999</v>
          </cell>
        </row>
        <row r="30">
          <cell r="C30">
            <v>24880212.420000002</v>
          </cell>
          <cell r="D30">
            <v>56873941.980147354</v>
          </cell>
          <cell r="E30">
            <v>81936226.5</v>
          </cell>
          <cell r="Q30">
            <v>24149479.949999999</v>
          </cell>
          <cell r="R30">
            <v>55022417.359999999</v>
          </cell>
          <cell r="S30">
            <v>91270584.200000003</v>
          </cell>
          <cell r="AE30">
            <v>0</v>
          </cell>
          <cell r="AF30">
            <v>0</v>
          </cell>
          <cell r="AG30">
            <v>0</v>
          </cell>
          <cell r="AS30">
            <v>19449203.5</v>
          </cell>
          <cell r="AT30">
            <v>39840064.399999999</v>
          </cell>
          <cell r="AU30">
            <v>57252493.799999997</v>
          </cell>
          <cell r="BH30">
            <v>2025234.4298526505</v>
          </cell>
          <cell r="BI30">
            <v>3460563.2949999999</v>
          </cell>
          <cell r="BV30">
            <v>389162.4</v>
          </cell>
          <cell r="BW30">
            <v>573476.4</v>
          </cell>
          <cell r="BX30">
            <v>480829.26</v>
          </cell>
          <cell r="CK30">
            <v>15379773.27</v>
          </cell>
          <cell r="CL30">
            <v>21676218.84</v>
          </cell>
          <cell r="CM30">
            <v>40431600.399999999</v>
          </cell>
          <cell r="CZ30">
            <v>197190130.41999999</v>
          </cell>
          <cell r="DA30">
            <v>217328075.91</v>
          </cell>
          <cell r="DB30">
            <v>208284198.995</v>
          </cell>
        </row>
        <row r="31">
          <cell r="C31">
            <v>508128.37099999981</v>
          </cell>
          <cell r="D31">
            <v>5483890.7208721433</v>
          </cell>
          <cell r="E31">
            <v>7730283.4409999996</v>
          </cell>
          <cell r="Q31">
            <v>2795228.713</v>
          </cell>
          <cell r="R31">
            <v>6059762.0678000003</v>
          </cell>
          <cell r="S31">
            <v>9584850.9609999992</v>
          </cell>
          <cell r="AE31">
            <v>0</v>
          </cell>
          <cell r="AF31">
            <v>0</v>
          </cell>
          <cell r="AG31">
            <v>0</v>
          </cell>
          <cell r="AS31">
            <v>2579305.1</v>
          </cell>
          <cell r="AT31">
            <v>4533153.0999999996</v>
          </cell>
          <cell r="AU31">
            <v>6474801.0999999996</v>
          </cell>
          <cell r="BH31">
            <v>420466.98312785692</v>
          </cell>
          <cell r="BI31">
            <v>789281.30799999996</v>
          </cell>
          <cell r="BV31">
            <v>43995.1</v>
          </cell>
          <cell r="BW31">
            <v>39327.040000000001</v>
          </cell>
          <cell r="BX31">
            <v>24974.54</v>
          </cell>
          <cell r="CK31">
            <v>1286288.247</v>
          </cell>
          <cell r="CL31">
            <v>1352416.8330000001</v>
          </cell>
          <cell r="CM31">
            <v>1802443.267</v>
          </cell>
          <cell r="CZ31">
            <v>284646.09000000003</v>
          </cell>
          <cell r="DA31">
            <v>4060874.1039999998</v>
          </cell>
          <cell r="DB31">
            <v>3625241.1290000002</v>
          </cell>
        </row>
        <row r="32">
          <cell r="C32">
            <v>103309.09999999998</v>
          </cell>
          <cell r="D32">
            <v>312715.29544152599</v>
          </cell>
          <cell r="E32">
            <v>937123.00000000047</v>
          </cell>
          <cell r="Q32">
            <v>508213.2</v>
          </cell>
          <cell r="R32">
            <v>1478052.9</v>
          </cell>
          <cell r="S32">
            <v>2223827.2999999998</v>
          </cell>
          <cell r="AE32">
            <v>137300</v>
          </cell>
          <cell r="AF32">
            <v>281100</v>
          </cell>
          <cell r="AG32">
            <v>293600</v>
          </cell>
          <cell r="AS32">
            <v>567135.80000000005</v>
          </cell>
          <cell r="AT32">
            <v>1115708.5</v>
          </cell>
          <cell r="AU32">
            <v>1590482.4</v>
          </cell>
          <cell r="BH32">
            <v>327590.57455847418</v>
          </cell>
          <cell r="BI32">
            <v>641501.223</v>
          </cell>
          <cell r="BV32">
            <v>4591.2</v>
          </cell>
          <cell r="BW32">
            <v>6484.7</v>
          </cell>
          <cell r="BX32">
            <v>5910.3</v>
          </cell>
          <cell r="CK32">
            <v>556292.1</v>
          </cell>
          <cell r="CL32">
            <v>480462.9</v>
          </cell>
          <cell r="CM32">
            <v>612511.4</v>
          </cell>
          <cell r="CZ32">
            <v>361491.8</v>
          </cell>
          <cell r="DA32">
            <v>705952.1</v>
          </cell>
          <cell r="DB32">
            <v>1546981.4029999999</v>
          </cell>
        </row>
      </sheetData>
      <sheetData sheetId="13">
        <row r="3">
          <cell r="C3">
            <v>1</v>
          </cell>
          <cell r="D3">
            <v>2</v>
          </cell>
          <cell r="E3">
            <v>3</v>
          </cell>
          <cell r="F3">
            <v>4</v>
          </cell>
          <cell r="G3">
            <v>5</v>
          </cell>
          <cell r="H3">
            <v>6</v>
          </cell>
          <cell r="I3">
            <v>7</v>
          </cell>
          <cell r="J3">
            <v>8</v>
          </cell>
          <cell r="K3">
            <v>9</v>
          </cell>
          <cell r="L3">
            <v>10</v>
          </cell>
          <cell r="M3">
            <v>11</v>
          </cell>
          <cell r="N3">
            <v>12</v>
          </cell>
        </row>
        <row r="14">
          <cell r="D14">
            <v>1721000</v>
          </cell>
          <cell r="E14">
            <v>4960000</v>
          </cell>
        </row>
        <row r="23">
          <cell r="D23">
            <v>0</v>
          </cell>
          <cell r="E23">
            <v>1500000</v>
          </cell>
        </row>
        <row r="24">
          <cell r="D24">
            <v>0</v>
          </cell>
          <cell r="E24">
            <v>1500000</v>
          </cell>
        </row>
        <row r="29">
          <cell r="C29">
            <v>1</v>
          </cell>
          <cell r="D29">
            <v>2</v>
          </cell>
          <cell r="E29">
            <v>3</v>
          </cell>
          <cell r="F29">
            <v>4</v>
          </cell>
          <cell r="G29">
            <v>5</v>
          </cell>
          <cell r="H29">
            <v>6</v>
          </cell>
          <cell r="I29">
            <v>7</v>
          </cell>
          <cell r="J29">
            <v>8</v>
          </cell>
          <cell r="K29">
            <v>9</v>
          </cell>
          <cell r="L29">
            <v>10</v>
          </cell>
          <cell r="M29">
            <v>11</v>
          </cell>
          <cell r="N29">
            <v>12</v>
          </cell>
        </row>
        <row r="40">
          <cell r="E40">
            <v>400000</v>
          </cell>
        </row>
        <row r="49">
          <cell r="E49">
            <v>1500000</v>
          </cell>
        </row>
        <row r="50">
          <cell r="E50">
            <v>1500000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5"/>
  </sheetPr>
  <dimension ref="A1:BE346"/>
  <sheetViews>
    <sheetView workbookViewId="0">
      <pane xSplit="6" ySplit="13" topLeftCell="G26" activePane="bottomRight" state="frozen"/>
      <selection activeCell="F1" sqref="F1:AB9"/>
      <selection pane="topRight" activeCell="F1" sqref="F1:AB9"/>
      <selection pane="bottomLeft" activeCell="F1" sqref="F1:AB9"/>
      <selection pane="bottomRight" activeCell="M15" sqref="M15"/>
    </sheetView>
  </sheetViews>
  <sheetFormatPr defaultRowHeight="12.75"/>
  <cols>
    <col min="1" max="1" width="2.7109375" style="16" customWidth="1"/>
    <col min="2" max="2" width="2.85546875" style="16" customWidth="1"/>
    <col min="3" max="3" width="3.7109375" style="16" customWidth="1"/>
    <col min="4" max="4" width="4.28515625" style="16" customWidth="1"/>
    <col min="5" max="5" width="5.28515625" style="16" customWidth="1"/>
    <col min="6" max="6" width="50.28515625" style="16" customWidth="1"/>
    <col min="7" max="7" width="10.7109375" style="16" bestFit="1" customWidth="1"/>
    <col min="8" max="8" width="11.5703125" style="16" customWidth="1"/>
    <col min="9" max="9" width="12.28515625" style="16" bestFit="1" customWidth="1"/>
    <col min="10" max="10" width="12.7109375" style="16" bestFit="1" customWidth="1"/>
    <col min="11" max="12" width="8.85546875" style="16" customWidth="1"/>
    <col min="13" max="13" width="12.7109375" style="16" customWidth="1"/>
    <col min="14" max="14" width="0.5703125" style="16" customWidth="1"/>
    <col min="15" max="15" width="10.42578125" style="16" customWidth="1"/>
    <col min="16" max="16" width="10.7109375" style="16" customWidth="1"/>
    <col min="17" max="17" width="11.5703125" style="16" customWidth="1"/>
    <col min="18" max="18" width="12.42578125" style="16" customWidth="1"/>
    <col min="19" max="19" width="10.28515625" style="16" customWidth="1"/>
    <col min="20" max="20" width="9.28515625" style="16" customWidth="1"/>
    <col min="21" max="21" width="12.7109375" style="16" customWidth="1"/>
    <col min="22" max="22" width="0.85546875" style="16" customWidth="1"/>
    <col min="23" max="23" width="9.5703125" style="16" bestFit="1" customWidth="1"/>
    <col min="24" max="24" width="11.28515625" style="16" customWidth="1"/>
    <col min="25" max="25" width="12.28515625" style="16" customWidth="1"/>
    <col min="26" max="26" width="12" style="16" customWidth="1"/>
    <col min="27" max="27" width="9.140625" style="45" customWidth="1"/>
    <col min="28" max="28" width="11.42578125" style="45" customWidth="1"/>
    <col min="29" max="29" width="9.7109375" style="45" bestFit="1" customWidth="1"/>
    <col min="30" max="30" width="1.85546875" style="16" customWidth="1"/>
    <col min="31" max="31" width="10.5703125" style="45" customWidth="1"/>
    <col min="32" max="32" width="11.7109375" style="16" customWidth="1"/>
    <col min="33" max="34" width="10.42578125" style="16" customWidth="1"/>
    <col min="35" max="35" width="10.28515625" style="16" customWidth="1"/>
    <col min="36" max="36" width="8.28515625" style="16" customWidth="1"/>
    <col min="37" max="37" width="12.140625" style="16" customWidth="1"/>
    <col min="38" max="38" width="2" style="16" customWidth="1"/>
    <col min="39" max="40" width="10.5703125" style="16" customWidth="1"/>
    <col min="41" max="41" width="10.85546875" style="16" customWidth="1"/>
    <col min="42" max="42" width="11.42578125" style="16" customWidth="1"/>
    <col min="43" max="43" width="9" style="16" customWidth="1"/>
    <col min="44" max="44" width="8.85546875" style="16" customWidth="1"/>
    <col min="45" max="45" width="11.5703125" style="16" customWidth="1"/>
    <col min="46" max="46" width="18.140625" style="16" bestFit="1" customWidth="1"/>
    <col min="47" max="47" width="12.7109375" style="16" bestFit="1" customWidth="1"/>
    <col min="48" max="48" width="18.140625" style="16" bestFit="1" customWidth="1"/>
    <col min="49" max="16384" width="9.140625" style="16"/>
  </cols>
  <sheetData>
    <row r="1" spans="1:55" s="1" customFormat="1" ht="38.25" customHeight="1">
      <c r="F1" s="282"/>
      <c r="G1" s="282"/>
      <c r="H1" s="282"/>
      <c r="I1" s="2"/>
      <c r="L1" s="3"/>
      <c r="M1" s="4"/>
      <c r="N1" s="4"/>
      <c r="O1" s="4"/>
      <c r="P1" s="4"/>
      <c r="Q1" s="4"/>
      <c r="R1" s="5"/>
      <c r="S1" s="4"/>
      <c r="T1" s="4"/>
      <c r="U1" s="4"/>
      <c r="V1" s="4"/>
      <c r="W1" s="4"/>
      <c r="X1" s="4"/>
      <c r="Y1" s="4"/>
      <c r="Z1" s="4"/>
      <c r="AA1" s="3"/>
      <c r="AB1" s="3"/>
      <c r="AC1" s="3"/>
      <c r="AD1" s="4"/>
      <c r="AE1" s="3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55" s="1" customFormat="1">
      <c r="F2" s="2"/>
      <c r="G2" s="6"/>
      <c r="H2" s="6"/>
      <c r="I2" s="6"/>
      <c r="J2" s="7"/>
      <c r="L2" s="8"/>
      <c r="M2" s="4"/>
      <c r="N2" s="4"/>
      <c r="O2" s="4"/>
      <c r="P2" s="4"/>
      <c r="Q2" s="4"/>
      <c r="R2" s="5"/>
      <c r="S2" s="4"/>
      <c r="T2" s="4"/>
      <c r="U2" s="4"/>
      <c r="V2" s="4"/>
      <c r="W2" s="4"/>
      <c r="X2" s="4"/>
      <c r="Y2" s="4"/>
      <c r="Z2" s="4"/>
      <c r="AA2" s="3"/>
      <c r="AB2" s="3"/>
      <c r="AC2" s="3"/>
      <c r="AD2" s="4"/>
      <c r="AE2" s="3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55" s="1" customFormat="1">
      <c r="F3" s="8"/>
      <c r="G3" s="7"/>
      <c r="H3" s="7"/>
      <c r="I3" s="7"/>
      <c r="J3" s="7"/>
      <c r="K3" s="4"/>
      <c r="L3" s="4"/>
      <c r="M3" s="4"/>
      <c r="N3" s="4"/>
      <c r="O3" s="4"/>
      <c r="P3" s="4"/>
      <c r="Q3" s="4"/>
      <c r="R3" s="5"/>
      <c r="S3" s="4"/>
      <c r="T3" s="4"/>
      <c r="U3" s="3"/>
      <c r="V3" s="4"/>
      <c r="W3" s="4"/>
      <c r="X3" s="4"/>
      <c r="Y3" s="9"/>
      <c r="Z3" s="4"/>
      <c r="AA3" s="3"/>
      <c r="AB3" s="3"/>
      <c r="AC3" s="3"/>
      <c r="AD3" s="4"/>
      <c r="AE3" s="3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55" s="1" customFormat="1">
      <c r="F4" s="8"/>
      <c r="G4" s="7"/>
      <c r="H4" s="7"/>
      <c r="I4" s="7"/>
      <c r="J4" s="7"/>
      <c r="K4" s="4"/>
      <c r="L4" s="4"/>
      <c r="M4" s="10"/>
      <c r="N4" s="4"/>
      <c r="O4" s="10"/>
      <c r="P4" s="4"/>
      <c r="Q4" s="4"/>
      <c r="R4" s="11"/>
      <c r="S4" s="4"/>
      <c r="T4" s="4"/>
      <c r="U4" s="4"/>
      <c r="V4" s="4"/>
      <c r="W4" s="4"/>
      <c r="X4" s="4"/>
      <c r="Y4" s="9"/>
      <c r="Z4" s="4"/>
      <c r="AA4" s="3"/>
      <c r="AB4" s="3"/>
      <c r="AC4" s="3"/>
      <c r="AD4" s="4"/>
      <c r="AE4" s="3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55" s="1" customFormat="1">
      <c r="F5" s="8" t="str">
        <f>LOOKUP('[2]Report-Date'!$B$1,'[2]Report-Date'!$A$5:$A$16,'[2]Report-Date'!$D$5:$D$16)</f>
        <v>МОНГОЛ УЛСЫН НЭГДСЭН ТӨСВИЙН 2013 ОНЫ 1 ДYГЭЭР УЛИРЛЫН ГYЙЦЭТГЭЛ</v>
      </c>
      <c r="G5" s="7"/>
      <c r="H5" s="7"/>
      <c r="I5" s="7"/>
      <c r="J5" s="7"/>
      <c r="K5" s="4"/>
      <c r="L5" s="4"/>
      <c r="M5" s="4"/>
      <c r="N5" s="4"/>
      <c r="O5" s="4"/>
      <c r="P5" s="4"/>
      <c r="Q5" s="4"/>
      <c r="R5" s="5"/>
      <c r="S5" s="4"/>
      <c r="T5" s="4"/>
      <c r="U5" s="4"/>
      <c r="V5" s="4"/>
      <c r="W5" s="4"/>
      <c r="X5" s="4"/>
      <c r="Y5" s="9"/>
      <c r="Z5" s="9"/>
      <c r="AA5" s="3"/>
      <c r="AB5" s="3"/>
      <c r="AC5" s="3"/>
      <c r="AD5" s="4"/>
      <c r="AE5" s="3"/>
      <c r="AF5" s="4"/>
      <c r="AG5" s="4"/>
      <c r="AH5" s="4"/>
      <c r="AI5" s="4"/>
      <c r="AJ5" s="4"/>
      <c r="AK5" s="4"/>
      <c r="AL5" s="4"/>
      <c r="AM5" s="3"/>
      <c r="AN5" s="3"/>
      <c r="AO5" s="4"/>
      <c r="AP5" s="4"/>
      <c r="AQ5" s="4"/>
      <c r="AR5" s="4"/>
      <c r="AS5" s="4"/>
    </row>
    <row r="6" spans="1:55" s="1" customFormat="1">
      <c r="G6" s="7"/>
      <c r="H6" s="7"/>
      <c r="I6" s="7"/>
      <c r="J6" s="7"/>
      <c r="K6" s="4"/>
      <c r="L6" s="12"/>
      <c r="M6" s="4"/>
      <c r="N6" s="4"/>
      <c r="O6" s="4"/>
      <c r="P6" s="4"/>
      <c r="Q6" s="4"/>
      <c r="R6" s="5"/>
      <c r="S6" s="4"/>
      <c r="T6" s="4"/>
      <c r="U6" s="4"/>
      <c r="V6" s="4"/>
      <c r="W6" s="4"/>
      <c r="X6" s="4"/>
      <c r="Y6" s="9"/>
      <c r="Z6" s="9"/>
      <c r="AA6" s="3"/>
      <c r="AB6" s="3"/>
      <c r="AC6" s="3"/>
      <c r="AD6" s="4"/>
      <c r="AE6" s="3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55" s="1" customFormat="1">
      <c r="F7" s="8"/>
      <c r="G7" s="275"/>
      <c r="H7" s="275"/>
      <c r="I7" s="275"/>
      <c r="J7" s="275"/>
      <c r="K7" s="9"/>
      <c r="M7" s="4"/>
      <c r="N7" s="4"/>
      <c r="O7" s="4"/>
      <c r="P7" s="4"/>
      <c r="Q7" s="9"/>
      <c r="R7" s="5"/>
      <c r="S7" s="4"/>
      <c r="T7" s="4"/>
      <c r="U7" s="4"/>
      <c r="V7" s="4"/>
      <c r="W7" s="4"/>
      <c r="X7" s="4"/>
      <c r="Y7" s="9"/>
      <c r="Z7" s="9"/>
      <c r="AA7" s="4"/>
      <c r="AB7" s="3"/>
      <c r="AC7" s="3"/>
      <c r="AD7" s="4"/>
      <c r="AE7" s="3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1:55" s="1" customFormat="1">
      <c r="F8" s="8" t="s">
        <v>0</v>
      </c>
      <c r="G8" s="275"/>
      <c r="H8" s="275"/>
      <c r="I8" s="275"/>
      <c r="J8" s="275"/>
      <c r="K8" s="13"/>
      <c r="L8" s="12"/>
      <c r="M8" s="9"/>
      <c r="N8" s="4"/>
      <c r="O8" s="4"/>
      <c r="P8" s="9"/>
      <c r="Q8" s="9"/>
      <c r="R8" s="5"/>
      <c r="S8" s="4"/>
      <c r="T8" s="4"/>
      <c r="U8" s="4"/>
      <c r="V8" s="4"/>
      <c r="W8" s="4"/>
      <c r="X8" s="13"/>
      <c r="Y8" s="9"/>
      <c r="Z8" s="9"/>
      <c r="AA8" s="3"/>
      <c r="AB8" s="3"/>
      <c r="AC8" s="3"/>
      <c r="AD8" s="4"/>
      <c r="AE8" s="3"/>
      <c r="AF8" s="4"/>
      <c r="AG8" s="4"/>
      <c r="AH8" s="13"/>
      <c r="AI8" s="4"/>
      <c r="AJ8" s="4"/>
      <c r="AK8" s="4"/>
      <c r="AL8" s="4"/>
      <c r="AM8" s="9"/>
      <c r="AN8" s="4"/>
      <c r="AO8" s="4"/>
      <c r="AP8" s="4"/>
      <c r="AQ8" s="4"/>
      <c r="AR8" s="4"/>
      <c r="AS8" s="4"/>
    </row>
    <row r="9" spans="1:55">
      <c r="A9" s="14"/>
      <c r="B9" s="14"/>
      <c r="C9" s="14"/>
      <c r="D9" s="14"/>
      <c r="E9" s="14"/>
      <c r="F9" s="15"/>
      <c r="G9" s="7"/>
      <c r="H9" s="7"/>
      <c r="I9" s="7"/>
      <c r="J9" s="7"/>
      <c r="K9" s="7"/>
      <c r="L9" s="1"/>
      <c r="M9" s="1"/>
      <c r="N9" s="1"/>
      <c r="O9" s="1"/>
      <c r="P9" s="1"/>
      <c r="Q9" s="7"/>
      <c r="R9" s="7"/>
      <c r="S9" s="1"/>
      <c r="T9" s="1"/>
      <c r="U9" s="1"/>
      <c r="V9" s="1"/>
      <c r="W9" s="1"/>
      <c r="X9" s="1"/>
      <c r="Y9" s="1"/>
      <c r="Z9" s="1"/>
      <c r="AA9" s="3"/>
      <c r="AB9" s="3"/>
      <c r="AC9" s="3"/>
      <c r="AD9" s="4"/>
      <c r="AE9" s="3"/>
      <c r="AF9" s="1"/>
      <c r="AG9" s="1"/>
      <c r="AH9" s="1"/>
      <c r="AI9" s="1"/>
      <c r="AJ9" s="1"/>
      <c r="AK9" s="1"/>
      <c r="AL9" s="1"/>
      <c r="AM9" s="14"/>
      <c r="AN9" s="14"/>
      <c r="AO9" s="14"/>
      <c r="AP9" s="14"/>
      <c r="AQ9" s="14"/>
      <c r="AR9" s="14"/>
      <c r="AS9" s="14"/>
    </row>
    <row r="10" spans="1:55" ht="13.5" thickBot="1">
      <c r="A10" s="17"/>
      <c r="B10" s="17"/>
      <c r="C10" s="17"/>
      <c r="D10" s="17"/>
      <c r="E10" s="17"/>
      <c r="F10" s="17"/>
      <c r="G10" s="283" t="s">
        <v>1</v>
      </c>
      <c r="H10" s="283"/>
      <c r="I10" s="283"/>
      <c r="J10" s="283"/>
      <c r="K10" s="283"/>
      <c r="L10" s="283"/>
      <c r="M10" s="283"/>
      <c r="N10" s="18"/>
      <c r="O10" s="283" t="s">
        <v>2</v>
      </c>
      <c r="P10" s="283"/>
      <c r="Q10" s="283"/>
      <c r="R10" s="283"/>
      <c r="S10" s="283"/>
      <c r="T10" s="283"/>
      <c r="U10" s="283"/>
      <c r="V10" s="19"/>
      <c r="W10" s="283" t="s">
        <v>3</v>
      </c>
      <c r="X10" s="283"/>
      <c r="Y10" s="283"/>
      <c r="Z10" s="284"/>
      <c r="AA10" s="284"/>
      <c r="AB10" s="284"/>
      <c r="AC10" s="284"/>
      <c r="AD10" s="19"/>
      <c r="AE10" s="20"/>
      <c r="AF10" s="20"/>
      <c r="AG10" s="283" t="s">
        <v>4</v>
      </c>
      <c r="AH10" s="283"/>
      <c r="AI10" s="283"/>
      <c r="AJ10" s="283"/>
      <c r="AK10" s="283"/>
      <c r="AL10" s="17"/>
      <c r="AM10" s="281" t="s">
        <v>5</v>
      </c>
      <c r="AN10" s="281"/>
      <c r="AO10" s="281"/>
      <c r="AP10" s="281"/>
      <c r="AQ10" s="281"/>
      <c r="AR10" s="281"/>
      <c r="AS10" s="281"/>
      <c r="AV10"/>
      <c r="AW10"/>
      <c r="AX10"/>
      <c r="AY10"/>
      <c r="AZ10"/>
      <c r="BA10"/>
      <c r="BB10"/>
      <c r="BC10"/>
    </row>
    <row r="11" spans="1:55" ht="13.5" thickBot="1">
      <c r="F11" s="21">
        <f>LOOKUP('[2]Report-Date'!$B$1,'[2]Report-Date'!$A$5:$A$16,'[2]Report-Date'!$B$5:$B$16)</f>
        <v>41372</v>
      </c>
      <c r="G11" s="22" t="s">
        <v>6</v>
      </c>
      <c r="H11" s="23" t="s">
        <v>7</v>
      </c>
      <c r="I11" s="24"/>
      <c r="J11" s="24"/>
      <c r="K11" s="25" t="s">
        <v>8</v>
      </c>
      <c r="L11" s="25"/>
      <c r="M11" s="26" t="s">
        <v>9</v>
      </c>
      <c r="N11" s="23"/>
      <c r="O11" s="22" t="s">
        <v>6</v>
      </c>
      <c r="P11" s="23" t="s">
        <v>7</v>
      </c>
      <c r="Q11" s="24"/>
      <c r="R11" s="27"/>
      <c r="S11" s="26" t="s">
        <v>10</v>
      </c>
      <c r="T11" s="26"/>
      <c r="U11" s="26" t="s">
        <v>9</v>
      </c>
      <c r="V11" s="23"/>
      <c r="W11" s="22" t="s">
        <v>6</v>
      </c>
      <c r="X11" s="23" t="s">
        <v>7</v>
      </c>
      <c r="Y11" s="24"/>
      <c r="Z11" s="28"/>
      <c r="AA11" s="29" t="s">
        <v>10</v>
      </c>
      <c r="AB11" s="30"/>
      <c r="AC11" s="29" t="s">
        <v>9</v>
      </c>
      <c r="AD11" s="31"/>
      <c r="AE11" s="22" t="s">
        <v>6</v>
      </c>
      <c r="AF11" s="23" t="s">
        <v>7</v>
      </c>
      <c r="AG11" s="24"/>
      <c r="AH11" s="24"/>
      <c r="AI11" s="26" t="s">
        <v>10</v>
      </c>
      <c r="AJ11" s="32"/>
      <c r="AK11" s="26" t="s">
        <v>9</v>
      </c>
      <c r="AM11" s="22" t="s">
        <v>6</v>
      </c>
      <c r="AN11" s="23" t="s">
        <v>7</v>
      </c>
      <c r="AO11" s="24"/>
      <c r="AP11" s="24"/>
      <c r="AQ11" s="26" t="s">
        <v>10</v>
      </c>
      <c r="AR11" s="26"/>
      <c r="AS11" s="26" t="s">
        <v>9</v>
      </c>
      <c r="AV11"/>
      <c r="AW11"/>
      <c r="AX11"/>
      <c r="AY11"/>
      <c r="AZ11"/>
      <c r="BA11"/>
      <c r="BB11"/>
      <c r="BC11"/>
    </row>
    <row r="12" spans="1:55">
      <c r="G12" s="22" t="s">
        <v>11</v>
      </c>
      <c r="H12" s="33" t="s">
        <v>12</v>
      </c>
      <c r="I12" s="23" t="s">
        <v>12</v>
      </c>
      <c r="J12" s="33" t="s">
        <v>13</v>
      </c>
      <c r="K12" s="23" t="s">
        <v>14</v>
      </c>
      <c r="L12" s="23" t="s">
        <v>15</v>
      </c>
      <c r="M12" s="23" t="s">
        <v>16</v>
      </c>
      <c r="N12" s="23"/>
      <c r="O12" s="22" t="s">
        <v>11</v>
      </c>
      <c r="P12" s="33" t="s">
        <v>12</v>
      </c>
      <c r="Q12" s="23" t="s">
        <v>12</v>
      </c>
      <c r="R12" s="34" t="s">
        <v>13</v>
      </c>
      <c r="S12" s="23" t="s">
        <v>17</v>
      </c>
      <c r="T12" s="23" t="s">
        <v>18</v>
      </c>
      <c r="U12" s="35" t="s">
        <v>19</v>
      </c>
      <c r="V12" s="23"/>
      <c r="W12" s="22" t="s">
        <v>11</v>
      </c>
      <c r="X12" s="36" t="s">
        <v>12</v>
      </c>
      <c r="Y12" s="23" t="s">
        <v>12</v>
      </c>
      <c r="Z12" s="33" t="s">
        <v>13</v>
      </c>
      <c r="AA12" s="22" t="s">
        <v>20</v>
      </c>
      <c r="AB12" s="22" t="s">
        <v>21</v>
      </c>
      <c r="AC12" s="22" t="s">
        <v>22</v>
      </c>
      <c r="AD12" s="23"/>
      <c r="AE12" s="22" t="s">
        <v>11</v>
      </c>
      <c r="AF12" s="36" t="s">
        <v>12</v>
      </c>
      <c r="AG12" s="23" t="s">
        <v>12</v>
      </c>
      <c r="AH12" s="33" t="s">
        <v>13</v>
      </c>
      <c r="AI12" s="23" t="s">
        <v>23</v>
      </c>
      <c r="AJ12" s="23" t="s">
        <v>24</v>
      </c>
      <c r="AK12" s="23" t="s">
        <v>25</v>
      </c>
      <c r="AM12" s="22" t="s">
        <v>11</v>
      </c>
      <c r="AN12" s="36" t="s">
        <v>12</v>
      </c>
      <c r="AO12" s="23" t="s">
        <v>12</v>
      </c>
      <c r="AP12" s="33" t="s">
        <v>13</v>
      </c>
      <c r="AQ12" s="23" t="s">
        <v>26</v>
      </c>
      <c r="AR12" s="23" t="s">
        <v>27</v>
      </c>
      <c r="AS12" s="23" t="s">
        <v>28</v>
      </c>
      <c r="AV12"/>
      <c r="AW12"/>
      <c r="AX12"/>
      <c r="AY12"/>
      <c r="AZ12"/>
      <c r="BA12"/>
      <c r="BB12"/>
      <c r="BC12"/>
    </row>
    <row r="13" spans="1:55">
      <c r="A13" s="37"/>
      <c r="B13" s="37"/>
      <c r="C13" s="37"/>
      <c r="D13" s="37"/>
      <c r="E13" s="37"/>
      <c r="F13" s="37"/>
      <c r="G13" s="38">
        <v>1</v>
      </c>
      <c r="H13" s="39">
        <v>2</v>
      </c>
      <c r="I13" s="38">
        <v>3</v>
      </c>
      <c r="J13" s="39">
        <v>4</v>
      </c>
      <c r="K13" s="38">
        <v>5</v>
      </c>
      <c r="L13" s="38">
        <v>6</v>
      </c>
      <c r="M13" s="38">
        <v>7</v>
      </c>
      <c r="N13" s="40"/>
      <c r="O13" s="38">
        <v>8</v>
      </c>
      <c r="P13" s="39">
        <v>9</v>
      </c>
      <c r="Q13" s="38">
        <v>10</v>
      </c>
      <c r="R13" s="41">
        <v>11</v>
      </c>
      <c r="S13" s="38">
        <v>12</v>
      </c>
      <c r="T13" s="38">
        <v>13</v>
      </c>
      <c r="U13" s="39">
        <v>14</v>
      </c>
      <c r="V13" s="40"/>
      <c r="W13" s="38">
        <v>15</v>
      </c>
      <c r="X13" s="39">
        <v>16</v>
      </c>
      <c r="Y13" s="38">
        <v>17</v>
      </c>
      <c r="Z13" s="39">
        <v>18</v>
      </c>
      <c r="AA13" s="38">
        <v>19</v>
      </c>
      <c r="AB13" s="38">
        <v>20</v>
      </c>
      <c r="AC13" s="38">
        <v>21</v>
      </c>
      <c r="AD13" s="40"/>
      <c r="AE13" s="38">
        <v>22</v>
      </c>
      <c r="AF13" s="38">
        <v>23</v>
      </c>
      <c r="AG13" s="38">
        <v>24</v>
      </c>
      <c r="AH13" s="38">
        <v>25</v>
      </c>
      <c r="AI13" s="38">
        <v>26</v>
      </c>
      <c r="AJ13" s="38">
        <v>27</v>
      </c>
      <c r="AK13" s="42">
        <v>28</v>
      </c>
      <c r="AM13" s="38">
        <v>29</v>
      </c>
      <c r="AN13" s="38">
        <v>30</v>
      </c>
      <c r="AO13" s="38">
        <v>31</v>
      </c>
      <c r="AP13" s="38">
        <v>32</v>
      </c>
      <c r="AQ13" s="38">
        <v>33</v>
      </c>
      <c r="AR13" s="38">
        <v>34</v>
      </c>
      <c r="AS13" s="38">
        <v>35</v>
      </c>
      <c r="AV13"/>
      <c r="AW13"/>
      <c r="AX13"/>
      <c r="AY13"/>
      <c r="AZ13"/>
      <c r="BA13"/>
      <c r="BB13"/>
      <c r="BC13"/>
    </row>
    <row r="14" spans="1:55">
      <c r="I14" s="16" t="s">
        <v>29</v>
      </c>
      <c r="J14" s="43"/>
      <c r="K14" s="43"/>
      <c r="L14" s="43"/>
      <c r="M14" s="43"/>
      <c r="N14" s="43"/>
      <c r="Q14" s="43"/>
      <c r="R14" s="44"/>
      <c r="S14" s="43"/>
      <c r="T14" s="43"/>
      <c r="U14" s="43"/>
      <c r="V14" s="43"/>
      <c r="W14" s="43"/>
      <c r="AD14" s="43"/>
      <c r="AV14"/>
      <c r="AW14"/>
      <c r="AX14"/>
      <c r="AY14"/>
      <c r="AZ14"/>
      <c r="BA14"/>
      <c r="BB14"/>
      <c r="BC14"/>
    </row>
    <row r="15" spans="1:55">
      <c r="A15" s="46" t="s">
        <v>30</v>
      </c>
      <c r="G15" s="46">
        <f>+G16+G20</f>
        <v>1057111723.0170299</v>
      </c>
      <c r="H15" s="46">
        <f>+H16+H20</f>
        <v>7256383591.9980345</v>
      </c>
      <c r="I15" s="46">
        <f>+I16+I20</f>
        <v>1208920916.4604824</v>
      </c>
      <c r="J15" s="46">
        <f>+J16+J20</f>
        <v>1118067334.3401175</v>
      </c>
      <c r="K15" s="47">
        <f t="shared" ref="K15:K19" si="0">IF(I15=0,0,J15/I15)*100</f>
        <v>92.484737348546417</v>
      </c>
      <c r="L15" s="47">
        <f t="shared" ref="L15:L78" si="1">IF(H15=0,0,J15/H15)*100</f>
        <v>15.408051685319728</v>
      </c>
      <c r="M15" s="46">
        <f t="shared" ref="M15" si="2">+J15-I15</f>
        <v>-90853582.120364904</v>
      </c>
      <c r="N15" s="46"/>
      <c r="O15" s="46">
        <f>+O16+O20</f>
        <v>720986887.94700003</v>
      </c>
      <c r="P15" s="46">
        <f>+P16+P20</f>
        <v>5393324020.4638672</v>
      </c>
      <c r="Q15" s="46">
        <f>+Q16+Q20</f>
        <v>902599679.35138607</v>
      </c>
      <c r="R15" s="46">
        <f>+R16+R20</f>
        <v>787667617.89296746</v>
      </c>
      <c r="S15" s="47">
        <f>IF(Q15=0,0,R15/Q15)*100</f>
        <v>87.266551929088934</v>
      </c>
      <c r="T15" s="47">
        <f>IF(P15=0,0,R15/P15)*100</f>
        <v>14.604492793392785</v>
      </c>
      <c r="U15" s="46">
        <f t="shared" ref="U15" si="3">+R15-Q15</f>
        <v>-114932061.45841861</v>
      </c>
      <c r="V15" s="46"/>
      <c r="W15" s="46">
        <f>+W16+W20</f>
        <v>164485829.38899997</v>
      </c>
      <c r="X15" s="46">
        <f>+X16+X20</f>
        <v>1828907036.3899999</v>
      </c>
      <c r="Y15" s="46">
        <f>+Y16+Y20</f>
        <v>416398923.10000002</v>
      </c>
      <c r="Z15" s="46">
        <f>+Z16+Z20</f>
        <v>413973410.36250001</v>
      </c>
      <c r="AA15" s="48">
        <f t="shared" ref="AA15" si="4">IF(Y15=0,0,Z15/Y15)*100</f>
        <v>99.417502639189706</v>
      </c>
      <c r="AB15" s="48">
        <f t="shared" ref="AB15" si="5">IF(X15=0,0,Z15/X15)*100</f>
        <v>22.635016549535734</v>
      </c>
      <c r="AC15" s="46">
        <f t="shared" ref="AC15" si="6">+Z15-Y15</f>
        <v>-2425512.7375000119</v>
      </c>
      <c r="AD15" s="46"/>
      <c r="AE15" s="46">
        <f>+AE16+AE20</f>
        <v>92100176.440829977</v>
      </c>
      <c r="AF15" s="46">
        <f>+AF16+AF20</f>
        <v>621368687.80000007</v>
      </c>
      <c r="AG15" s="46">
        <f>+AG16+AG20</f>
        <v>58538999.999999993</v>
      </c>
      <c r="AH15" s="46">
        <f>+AH16+AH20</f>
        <v>47578946.880549997</v>
      </c>
      <c r="AI15" s="47">
        <f t="shared" ref="AI15" si="7">IF(AG15=0,0,AH15/AG15)*100</f>
        <v>81.277348230325089</v>
      </c>
      <c r="AJ15" s="47">
        <f>IF(AF15=0,0,AH15/AF15)*100</f>
        <v>7.657120130885037</v>
      </c>
      <c r="AK15" s="46">
        <f t="shared" ref="AK15" si="8">+AH15-AG15</f>
        <v>-10960053.119449995</v>
      </c>
      <c r="AL15" s="46"/>
      <c r="AM15" s="46">
        <f>+AM16+AM20</f>
        <v>214944964.57000002</v>
      </c>
      <c r="AN15" s="46">
        <f>+AN16+AN20</f>
        <v>1169619625.7341673</v>
      </c>
      <c r="AO15" s="46">
        <f>+AO16+AO20</f>
        <v>339660383.6190964</v>
      </c>
      <c r="AP15" s="46">
        <f>+AP16+AP20</f>
        <v>311916283.10000002</v>
      </c>
      <c r="AQ15" s="47">
        <f t="shared" ref="AQ15" si="9">IF(AO15=0,0,AP15/AO15)*100</f>
        <v>91.831811463120388</v>
      </c>
      <c r="AR15" s="47">
        <f>IF(AN15=0,0,AP15/AN15)*100</f>
        <v>26.668181367443367</v>
      </c>
      <c r="AS15" s="46">
        <f t="shared" ref="AS15" si="10">+AP15-AO15</f>
        <v>-27744100.519096375</v>
      </c>
      <c r="AV15"/>
      <c r="AW15"/>
      <c r="AX15"/>
      <c r="AY15"/>
      <c r="AZ15"/>
      <c r="BA15"/>
      <c r="BB15"/>
      <c r="BC15"/>
    </row>
    <row r="16" spans="1:55" s="46" customFormat="1">
      <c r="A16" s="46" t="s">
        <v>31</v>
      </c>
      <c r="G16" s="46">
        <f>SUM(G17:G19)</f>
        <v>8074260.9000000004</v>
      </c>
      <c r="H16" s="46">
        <f>SUM(H17:H19)</f>
        <v>169758702.81149393</v>
      </c>
      <c r="I16" s="46">
        <f>SUM(I17:I19)</f>
        <v>18525279.757274453</v>
      </c>
      <c r="J16" s="46">
        <f>SUM(J17:J19)</f>
        <v>14714858.834710002</v>
      </c>
      <c r="K16" s="47">
        <f t="shared" si="0"/>
        <v>79.43123681536747</v>
      </c>
      <c r="L16" s="47">
        <f t="shared" si="1"/>
        <v>8.6681027782415967</v>
      </c>
      <c r="M16" s="46">
        <f>SUM(M17:M19)</f>
        <v>-3810420.9225644525</v>
      </c>
      <c r="O16" s="46">
        <f>SUM(O17:O19)</f>
        <v>8074260.9000000004</v>
      </c>
      <c r="P16" s="46">
        <f>SUM(P17:P19)</f>
        <v>169758702.81149393</v>
      </c>
      <c r="Q16" s="46">
        <f>SUM(Q17:Q19)</f>
        <v>18525279.757274453</v>
      </c>
      <c r="R16" s="46">
        <f>SUM(R17:R19)</f>
        <v>14714858.834710002</v>
      </c>
      <c r="S16" s="47">
        <f t="shared" ref="S16:S19" si="11">IF(Q16=0,0,R16/Q16)*100</f>
        <v>79.43123681536747</v>
      </c>
      <c r="T16" s="47">
        <f t="shared" ref="T16:T19" si="12">IF(P16=0,0,R16/P16)*100</f>
        <v>8.6681027782415967</v>
      </c>
      <c r="U16" s="46">
        <f>SUM(U17:U19)</f>
        <v>-3810420.9225644525</v>
      </c>
      <c r="W16" s="46">
        <f>SUM(W17:W19)</f>
        <v>0</v>
      </c>
      <c r="X16" s="46">
        <f>SUM(X17:X19)</f>
        <v>0</v>
      </c>
      <c r="Y16" s="46">
        <f>SUM(Y17:Y19)</f>
        <v>0</v>
      </c>
      <c r="Z16" s="46">
        <f>SUM(Z17:Z19)</f>
        <v>0</v>
      </c>
      <c r="AA16" s="48">
        <f>IF(Y16=0,0,Z16/Y16)*100</f>
        <v>0</v>
      </c>
      <c r="AB16" s="48">
        <f>IF(X16=0,0,Z16/X16)*100</f>
        <v>0</v>
      </c>
      <c r="AC16" s="46">
        <f>SUM(AC17:AC19)</f>
        <v>0</v>
      </c>
      <c r="AE16" s="46">
        <f>SUM(AE17:AE19)</f>
        <v>0</v>
      </c>
      <c r="AF16" s="46">
        <f t="shared" ref="AF16:AH16" si="13">SUM(AF17:AF19)</f>
        <v>0</v>
      </c>
      <c r="AG16" s="46">
        <f t="shared" si="13"/>
        <v>0</v>
      </c>
      <c r="AH16" s="46">
        <f t="shared" si="13"/>
        <v>0</v>
      </c>
      <c r="AI16" s="47">
        <f>IF(AG16=0,0,AH16/AG16)*100</f>
        <v>0</v>
      </c>
      <c r="AJ16" s="47">
        <f>IF(AF16=0,0,AH16/AF16)*100</f>
        <v>0</v>
      </c>
      <c r="AK16" s="46">
        <f>SUM(AK17:AK19)</f>
        <v>0</v>
      </c>
      <c r="AM16" s="46">
        <f t="shared" ref="AM16:AO16" si="14">SUM(AM17:AM19)</f>
        <v>0</v>
      </c>
      <c r="AN16" s="46">
        <f t="shared" si="14"/>
        <v>0</v>
      </c>
      <c r="AO16" s="46">
        <f t="shared" si="14"/>
        <v>0</v>
      </c>
      <c r="AP16" s="46">
        <f>SUM(AP17:AP19)</f>
        <v>0</v>
      </c>
      <c r="AQ16" s="47">
        <f>IF(AO16=0,0,AP16/AO16)*100</f>
        <v>0</v>
      </c>
      <c r="AR16" s="47">
        <f>IF(AN16=0,0,AP16/AN16)*100</f>
        <v>0</v>
      </c>
      <c r="AS16" s="46">
        <f>SUM(AS17:AS19)</f>
        <v>0</v>
      </c>
      <c r="AV16"/>
      <c r="AW16"/>
      <c r="AX16"/>
      <c r="AY16"/>
      <c r="AZ16"/>
      <c r="BA16"/>
      <c r="BB16"/>
      <c r="BC16"/>
    </row>
    <row r="17" spans="1:55">
      <c r="A17" s="46"/>
      <c r="B17" s="49" t="s">
        <v>32</v>
      </c>
      <c r="C17" s="50"/>
      <c r="G17" s="46">
        <f t="shared" ref="G17:J19" si="15">O17+W17+AE17+AM17</f>
        <v>8074260.9000000004</v>
      </c>
      <c r="H17" s="46">
        <f t="shared" si="15"/>
        <v>38025656.707205765</v>
      </c>
      <c r="I17" s="46">
        <f t="shared" si="15"/>
        <v>7125279.7572744535</v>
      </c>
      <c r="J17" s="46">
        <f t="shared" si="15"/>
        <v>0</v>
      </c>
      <c r="K17" s="47">
        <f t="shared" si="0"/>
        <v>0</v>
      </c>
      <c r="L17" s="47">
        <f t="shared" si="1"/>
        <v>0</v>
      </c>
      <c r="M17" s="46">
        <f t="shared" ref="M17:M80" si="16">+J17-I17</f>
        <v>-7125279.7572744535</v>
      </c>
      <c r="N17" s="46"/>
      <c r="O17" s="46">
        <f>+LOOKUP('[2]Report-Date'!$B$1,[2]CPPY!$G$11:$R$11,[2]CPPY!G17:R17)</f>
        <v>8074260.9000000004</v>
      </c>
      <c r="P17" s="46">
        <f>LOOKUP(12,'[2]Plan-Eco'!$G$13:$R$13,'[2]Plan-Eco'!$G17:$R17)</f>
        <v>38025656.707205765</v>
      </c>
      <c r="Q17" s="46">
        <f>LOOKUP('[2]Report-Date'!$B$1,'[2]Plan-Eco'!$G$13:$R$13,'[2]Plan-Eco'!$G17:$R17)</f>
        <v>7125279.7572744535</v>
      </c>
      <c r="R17" s="46">
        <f>LOOKUP('[2]Report-Date'!$B$1,'[2]Actual-Eco'!$G$13:$R$13,'[2]Actual-Eco'!$G17:$R17)</f>
        <v>0</v>
      </c>
      <c r="S17" s="47">
        <f t="shared" si="11"/>
        <v>0</v>
      </c>
      <c r="T17" s="47">
        <f t="shared" si="12"/>
        <v>0</v>
      </c>
      <c r="U17" s="46">
        <f t="shared" ref="U17:U19" si="17">+R17-Q17</f>
        <v>-7125279.7572744535</v>
      </c>
      <c r="V17" s="46"/>
      <c r="W17" s="46">
        <v>0</v>
      </c>
      <c r="X17" s="46">
        <f>LOOKUP(12,'[2]Plan-Eco'!$U$13:$AG$13,'[2]Plan-Eco'!$U17:$AG17)</f>
        <v>0</v>
      </c>
      <c r="Y17" s="46">
        <f>LOOKUP('[2]Report-Date'!$B$1,'[2]Plan-Eco'!$U$13:$AG$13,'[2]Plan-Eco'!$U17:$AG17)</f>
        <v>0</v>
      </c>
      <c r="Z17" s="46">
        <f>LOOKUP('[2]Report-Date'!$B$1,'[2]Actual-Eco'!$U$13:$AG$13,'[2]Actual-Eco'!$U17:$AG17)</f>
        <v>0</v>
      </c>
      <c r="AA17" s="48">
        <f t="shared" ref="AA17:AA25" si="18">IF(Y17=0,0,Z17/Y17)*100</f>
        <v>0</v>
      </c>
      <c r="AB17" s="48">
        <f t="shared" ref="AB17:AB25" si="19">IF(X17=0,0,Z17/X17)*100</f>
        <v>0</v>
      </c>
      <c r="AC17" s="46">
        <f t="shared" ref="AC17:AC25" si="20">+Z17-Y17</f>
        <v>0</v>
      </c>
      <c r="AD17" s="46"/>
      <c r="AE17" s="46">
        <v>0</v>
      </c>
      <c r="AF17" s="46">
        <f>LOOKUP(12,'[2]Plan-Eco'!$AI$13:$AU$13,'[2]Plan-Eco'!$AI17:$AU17)</f>
        <v>0</v>
      </c>
      <c r="AG17" s="46">
        <f>LOOKUP('[2]Report-Date'!$B$1,'[2]Plan-Eco'!$AI$13:$AU$13,'[2]Plan-Eco'!$AI17:$AU17)</f>
        <v>0</v>
      </c>
      <c r="AH17" s="46">
        <f>LOOKUP('[2]Report-Date'!$B$1,'[2]Actual-Eco'!$AI$13:$AU$13,'[2]Actual-Eco'!$AI17:$AU17)</f>
        <v>0</v>
      </c>
      <c r="AI17" s="47">
        <f t="shared" ref="AI17:AI19" si="21">IF(AG17=0,0,AH17/AG17)*100</f>
        <v>0</v>
      </c>
      <c r="AJ17" s="47">
        <f t="shared" ref="AJ17:AJ80" si="22">IF(AF17=0,0,AH17/AF17)*100</f>
        <v>0</v>
      </c>
      <c r="AK17" s="46">
        <f t="shared" ref="AK17:AK19" si="23">+AH17-AG17</f>
        <v>0</v>
      </c>
      <c r="AL17" s="46"/>
      <c r="AM17" s="46">
        <v>0</v>
      </c>
      <c r="AN17" s="46">
        <f>LOOKUP(12,'[2]Plan-Eco'!$AW$13:$BH$13,'[2]Plan-Eco'!$AW17:$BH17)</f>
        <v>0</v>
      </c>
      <c r="AO17" s="46">
        <f>LOOKUP('[2]Report-Date'!$B$1,'[2]Plan-Eco'!$AW$13:$BH$13,'[2]Plan-Eco'!$AW17:$BH17)</f>
        <v>0</v>
      </c>
      <c r="AP17" s="46">
        <f>LOOKUP('[2]Report-Date'!$B$1,'[2]Actual-Eco'!$AW$13:$BI$13,'[2]Actual-Eco'!$AW17:$BI17)</f>
        <v>0</v>
      </c>
      <c r="AQ17" s="47">
        <f t="shared" ref="AQ17:AQ80" si="24">IF(AO17=0,0,AP17/AO17)*100</f>
        <v>0</v>
      </c>
      <c r="AR17" s="47">
        <f t="shared" ref="AR17:AR80" si="25">IF(AN17=0,0,AP17/AN17)*100</f>
        <v>0</v>
      </c>
      <c r="AS17" s="46">
        <f t="shared" ref="AS17:AS80" si="26">+AP17-AO17</f>
        <v>0</v>
      </c>
      <c r="AV17"/>
      <c r="AW17"/>
      <c r="AX17"/>
      <c r="AY17"/>
      <c r="AZ17"/>
      <c r="BA17"/>
      <c r="BB17"/>
      <c r="BC17"/>
    </row>
    <row r="18" spans="1:55">
      <c r="A18" s="46"/>
      <c r="B18" s="49" t="s">
        <v>33</v>
      </c>
      <c r="C18" s="50"/>
      <c r="G18" s="46">
        <f t="shared" si="15"/>
        <v>0</v>
      </c>
      <c r="H18" s="46">
        <f t="shared" si="15"/>
        <v>55330811.600000009</v>
      </c>
      <c r="I18" s="46">
        <f t="shared" si="15"/>
        <v>2400000</v>
      </c>
      <c r="J18" s="46">
        <f t="shared" si="15"/>
        <v>2650880.2797900001</v>
      </c>
      <c r="K18" s="47">
        <f t="shared" si="0"/>
        <v>110.45334499125002</v>
      </c>
      <c r="L18" s="47">
        <f t="shared" si="1"/>
        <v>4.790965834648989</v>
      </c>
      <c r="M18" s="46">
        <f t="shared" si="16"/>
        <v>250880.27979000006</v>
      </c>
      <c r="N18" s="46"/>
      <c r="O18" s="46">
        <f>+LOOKUP('[2]Report-Date'!$B$1,[2]CPPY!$G$11:$R$11,[2]CPPY!G18:R18)</f>
        <v>0</v>
      </c>
      <c r="P18" s="46">
        <f>LOOKUP(12,'[2]Plan-Eco'!$G$13:$R$13,'[2]Plan-Eco'!$G18:$R18)</f>
        <v>55330811.600000009</v>
      </c>
      <c r="Q18" s="46">
        <f>LOOKUP('[2]Report-Date'!$B$1,'[2]Plan-Eco'!$G$13:$R$13,'[2]Plan-Eco'!$G18:$R18)</f>
        <v>2400000</v>
      </c>
      <c r="R18" s="46">
        <f>LOOKUP('[2]Report-Date'!$B$1,'[2]Actual-Eco'!$G$13:$R$13,'[2]Actual-Eco'!$G18:$R18)</f>
        <v>2650880.2797900001</v>
      </c>
      <c r="S18" s="47">
        <f t="shared" si="11"/>
        <v>110.45334499125002</v>
      </c>
      <c r="T18" s="47">
        <f t="shared" si="12"/>
        <v>4.790965834648989</v>
      </c>
      <c r="U18" s="46">
        <f t="shared" si="17"/>
        <v>250880.27979000006</v>
      </c>
      <c r="V18" s="46"/>
      <c r="W18" s="46">
        <v>0</v>
      </c>
      <c r="X18" s="46">
        <f>LOOKUP(12,'[2]Plan-Eco'!$U$13:$AG$13,'[2]Plan-Eco'!$U18:$AG18)</f>
        <v>0</v>
      </c>
      <c r="Y18" s="46">
        <f>LOOKUP('[2]Report-Date'!$B$1,'[2]Plan-Eco'!$U$13:$AG$13,'[2]Plan-Eco'!$U18:$AG18)</f>
        <v>0</v>
      </c>
      <c r="Z18" s="46">
        <f>LOOKUP('[2]Report-Date'!$B$1,'[2]Actual-Eco'!$U$13:$AG$13,'[2]Actual-Eco'!$U18:$AG18)</f>
        <v>0</v>
      </c>
      <c r="AA18" s="48">
        <f t="shared" si="18"/>
        <v>0</v>
      </c>
      <c r="AB18" s="48">
        <f t="shared" si="19"/>
        <v>0</v>
      </c>
      <c r="AC18" s="46">
        <f t="shared" si="20"/>
        <v>0</v>
      </c>
      <c r="AD18" s="46"/>
      <c r="AE18" s="46">
        <v>0</v>
      </c>
      <c r="AF18" s="46">
        <f>LOOKUP(12,'[2]Plan-Eco'!$AI$13:$AU$13,'[2]Plan-Eco'!$AI18:$AU18)</f>
        <v>0</v>
      </c>
      <c r="AG18" s="46">
        <f>LOOKUP('[2]Report-Date'!$B$1,'[2]Plan-Eco'!$AI$13:$AU$13,'[2]Plan-Eco'!$AI18:$AU18)</f>
        <v>0</v>
      </c>
      <c r="AH18" s="46">
        <f>LOOKUP('[2]Report-Date'!$B$1,'[2]Actual-Eco'!$AI$13:$AU$13,'[2]Actual-Eco'!$AI18:$AU18)</f>
        <v>0</v>
      </c>
      <c r="AI18" s="47">
        <f t="shared" si="21"/>
        <v>0</v>
      </c>
      <c r="AJ18" s="47">
        <f t="shared" si="22"/>
        <v>0</v>
      </c>
      <c r="AK18" s="46">
        <f t="shared" si="23"/>
        <v>0</v>
      </c>
      <c r="AL18" s="46"/>
      <c r="AM18" s="46">
        <v>0</v>
      </c>
      <c r="AN18" s="46">
        <f>LOOKUP(12,'[2]Plan-Eco'!$AW$13:$BH$13,'[2]Plan-Eco'!$AW18:$BH18)</f>
        <v>0</v>
      </c>
      <c r="AO18" s="46">
        <f>LOOKUP('[2]Report-Date'!$B$1,'[2]Plan-Eco'!$AW$13:$BH$13,'[2]Plan-Eco'!$AW18:$BH18)</f>
        <v>0</v>
      </c>
      <c r="AP18" s="46">
        <f>LOOKUP('[2]Report-Date'!$B$1,'[2]Actual-Eco'!$AW$13:$BI$13,'[2]Actual-Eco'!$AW18:$BI18)</f>
        <v>0</v>
      </c>
      <c r="AQ18" s="47">
        <f t="shared" si="24"/>
        <v>0</v>
      </c>
      <c r="AR18" s="47">
        <f t="shared" si="25"/>
        <v>0</v>
      </c>
      <c r="AS18" s="46">
        <f t="shared" si="26"/>
        <v>0</v>
      </c>
      <c r="AW18" s="51"/>
      <c r="AX18" s="51"/>
      <c r="AY18" s="51"/>
      <c r="AZ18" s="51"/>
      <c r="BA18" s="51"/>
      <c r="BB18" s="51"/>
    </row>
    <row r="19" spans="1:55">
      <c r="A19" s="46"/>
      <c r="B19" s="49" t="s">
        <v>34</v>
      </c>
      <c r="C19" s="50"/>
      <c r="G19" s="46">
        <f t="shared" si="15"/>
        <v>0</v>
      </c>
      <c r="H19" s="46">
        <f t="shared" si="15"/>
        <v>76402234.504288182</v>
      </c>
      <c r="I19" s="46">
        <f t="shared" si="15"/>
        <v>9000000</v>
      </c>
      <c r="J19" s="46">
        <f t="shared" si="15"/>
        <v>12063978.554920001</v>
      </c>
      <c r="K19" s="47">
        <f t="shared" si="0"/>
        <v>134.04420616577778</v>
      </c>
      <c r="L19" s="47">
        <f t="shared" si="1"/>
        <v>15.790086027186669</v>
      </c>
      <c r="M19" s="46">
        <f t="shared" si="16"/>
        <v>3063978.554920001</v>
      </c>
      <c r="N19" s="46"/>
      <c r="O19" s="46">
        <f>+LOOKUP('[2]Report-Date'!$B$1,[2]CPPY!$G$11:$R$11,[2]CPPY!G19:R19)</f>
        <v>0</v>
      </c>
      <c r="P19" s="46">
        <f>LOOKUP(12,'[2]Plan-Eco'!$G$13:$R$13,'[2]Plan-Eco'!$G19:$R19)</f>
        <v>76402234.504288182</v>
      </c>
      <c r="Q19" s="46">
        <f>LOOKUP('[2]Report-Date'!$B$1,'[2]Plan-Eco'!$G$13:$R$13,'[2]Plan-Eco'!$G19:$R19)</f>
        <v>9000000</v>
      </c>
      <c r="R19" s="46">
        <f>LOOKUP('[2]Report-Date'!$B$1,'[2]Actual-Eco'!$G$13:$R$13,'[2]Actual-Eco'!$G19:$R19)</f>
        <v>12063978.554920001</v>
      </c>
      <c r="S19" s="47">
        <f t="shared" si="11"/>
        <v>134.04420616577778</v>
      </c>
      <c r="T19" s="47">
        <f t="shared" si="12"/>
        <v>15.790086027186669</v>
      </c>
      <c r="U19" s="46">
        <f t="shared" si="17"/>
        <v>3063978.554920001</v>
      </c>
      <c r="V19" s="46"/>
      <c r="W19" s="46">
        <v>0</v>
      </c>
      <c r="X19" s="46">
        <f>LOOKUP(12,'[2]Plan-Eco'!$U$13:$AG$13,'[2]Plan-Eco'!$U19:$AG19)</f>
        <v>0</v>
      </c>
      <c r="Y19" s="46">
        <f>LOOKUP('[2]Report-Date'!$B$1,'[2]Plan-Eco'!$U$13:$AG$13,'[2]Plan-Eco'!$U19:$AG19)</f>
        <v>0</v>
      </c>
      <c r="Z19" s="46">
        <f>LOOKUP('[2]Report-Date'!$B$1,'[2]Actual-Eco'!$U$13:$AG$13,'[2]Actual-Eco'!$U19:$AG19)</f>
        <v>0</v>
      </c>
      <c r="AA19" s="48">
        <f t="shared" si="18"/>
        <v>0</v>
      </c>
      <c r="AB19" s="48">
        <f t="shared" si="19"/>
        <v>0</v>
      </c>
      <c r="AC19" s="46">
        <f t="shared" si="20"/>
        <v>0</v>
      </c>
      <c r="AD19" s="46"/>
      <c r="AE19" s="46">
        <v>0</v>
      </c>
      <c r="AF19" s="46">
        <f>LOOKUP(12,'[2]Plan-Eco'!$AI$13:$AU$13,'[2]Plan-Eco'!$AI19:$AU19)</f>
        <v>0</v>
      </c>
      <c r="AG19" s="46">
        <f>LOOKUP('[2]Report-Date'!$B$1,'[2]Plan-Eco'!$AI$13:$AU$13,'[2]Plan-Eco'!$AI19:$AU19)</f>
        <v>0</v>
      </c>
      <c r="AH19" s="46">
        <f>LOOKUP('[2]Report-Date'!$B$1,'[2]Actual-Eco'!$AI$13:$AU$13,'[2]Actual-Eco'!$AI19:$AU19)</f>
        <v>0</v>
      </c>
      <c r="AI19" s="47">
        <f t="shared" si="21"/>
        <v>0</v>
      </c>
      <c r="AJ19" s="47">
        <f t="shared" si="22"/>
        <v>0</v>
      </c>
      <c r="AK19" s="46">
        <f t="shared" si="23"/>
        <v>0</v>
      </c>
      <c r="AL19" s="46"/>
      <c r="AM19" s="46">
        <v>0</v>
      </c>
      <c r="AN19" s="46">
        <f>LOOKUP(12,'[2]Plan-Eco'!$AW$13:$BH$13,'[2]Plan-Eco'!$AW19:$BH19)</f>
        <v>0</v>
      </c>
      <c r="AO19" s="46">
        <f>LOOKUP('[2]Report-Date'!$B$1,'[2]Plan-Eco'!$AW$13:$BH$13,'[2]Plan-Eco'!$AW19:$BH19)</f>
        <v>0</v>
      </c>
      <c r="AP19" s="46">
        <f>LOOKUP('[2]Report-Date'!$B$1,'[2]Actual-Eco'!$AW$13:$BI$13,'[2]Actual-Eco'!$AW19:$BI19)</f>
        <v>0</v>
      </c>
      <c r="AQ19" s="47">
        <f t="shared" si="24"/>
        <v>0</v>
      </c>
      <c r="AR19" s="47">
        <f t="shared" si="25"/>
        <v>0</v>
      </c>
      <c r="AS19" s="46">
        <f t="shared" si="26"/>
        <v>0</v>
      </c>
      <c r="AW19" s="52"/>
      <c r="AX19" s="52"/>
      <c r="AY19" s="52"/>
      <c r="AZ19" s="52"/>
      <c r="BA19" s="52"/>
      <c r="BB19" s="52"/>
    </row>
    <row r="20" spans="1:55">
      <c r="A20" s="46" t="s">
        <v>35</v>
      </c>
      <c r="B20" s="46"/>
      <c r="C20" s="46"/>
      <c r="D20" s="46"/>
      <c r="E20" s="46"/>
      <c r="F20" s="46"/>
      <c r="G20" s="46">
        <f>G21+G87+G89</f>
        <v>1049037462.1170299</v>
      </c>
      <c r="H20" s="46">
        <f>H21+H87+H89</f>
        <v>7086624889.1865406</v>
      </c>
      <c r="I20" s="46">
        <f>I21+I87+I89</f>
        <v>1190395636.703208</v>
      </c>
      <c r="J20" s="46">
        <f>J21+J87+J89</f>
        <v>1103352475.5054073</v>
      </c>
      <c r="K20" s="47">
        <f>IF(I20=0,0,J20/I20)*100</f>
        <v>92.687879683525551</v>
      </c>
      <c r="L20" s="47">
        <f t="shared" si="1"/>
        <v>15.569505833291805</v>
      </c>
      <c r="M20" s="46">
        <f t="shared" si="16"/>
        <v>-87043161.197800636</v>
      </c>
      <c r="N20" s="46"/>
      <c r="O20" s="46">
        <f>O21+O87+O89</f>
        <v>712912627.04700005</v>
      </c>
      <c r="P20" s="46">
        <f>P21+P87+P89</f>
        <v>5223565317.6523733</v>
      </c>
      <c r="Q20" s="46">
        <f>Q21+Q87+Q89</f>
        <v>884074399.59411156</v>
      </c>
      <c r="R20" s="46">
        <f>R21+R87+R89</f>
        <v>772952759.05825746</v>
      </c>
      <c r="S20" s="47">
        <f>IF(Q20=0,0,R20/Q20)*100</f>
        <v>87.430736532256631</v>
      </c>
      <c r="T20" s="47">
        <f>IF(P20=0,0,R20/P20)*100</f>
        <v>14.797417320429822</v>
      </c>
      <c r="U20" s="46">
        <f>+R20-Q20</f>
        <v>-111121640.5358541</v>
      </c>
      <c r="V20" s="46"/>
      <c r="W20" s="46">
        <f>W21+W87+W89</f>
        <v>164485829.38899997</v>
      </c>
      <c r="X20" s="46">
        <f>X21+X87+X89</f>
        <v>1828907036.3899999</v>
      </c>
      <c r="Y20" s="46">
        <f>Y21+Y87+Y89</f>
        <v>416398923.10000002</v>
      </c>
      <c r="Z20" s="46">
        <f>Z21+Z87+Z89</f>
        <v>413973410.36250001</v>
      </c>
      <c r="AA20" s="48">
        <f t="shared" si="18"/>
        <v>99.417502639189706</v>
      </c>
      <c r="AB20" s="48">
        <f t="shared" si="19"/>
        <v>22.635016549535734</v>
      </c>
      <c r="AC20" s="53">
        <f t="shared" si="20"/>
        <v>-2425512.7375000119</v>
      </c>
      <c r="AD20" s="53"/>
      <c r="AE20" s="53">
        <f>AE21+AE87+AE89</f>
        <v>92100176.440829977</v>
      </c>
      <c r="AF20" s="46">
        <f>AF21+AF87+AF89</f>
        <v>621368687.80000007</v>
      </c>
      <c r="AG20" s="46">
        <f>AG21+AG87+AG89</f>
        <v>58538999.999999993</v>
      </c>
      <c r="AH20" s="46">
        <f>AH21+AH87+AH89</f>
        <v>47578946.880549997</v>
      </c>
      <c r="AI20" s="47">
        <f>IF(AG20=0,0,AH20/AG20)*100</f>
        <v>81.277348230325089</v>
      </c>
      <c r="AJ20" s="47">
        <f t="shared" si="22"/>
        <v>7.657120130885037</v>
      </c>
      <c r="AK20" s="53">
        <f>+AH20-AG20</f>
        <v>-10960053.119449995</v>
      </c>
      <c r="AL20" s="46"/>
      <c r="AM20" s="46">
        <f>+AM21+AM89</f>
        <v>214944964.57000002</v>
      </c>
      <c r="AN20" s="46">
        <f>+AN21+AN89</f>
        <v>1169619625.7341673</v>
      </c>
      <c r="AO20" s="46">
        <f>+AO21+AO89</f>
        <v>339660383.6190964</v>
      </c>
      <c r="AP20" s="46">
        <f>+AP21+AP89</f>
        <v>311916283.10000002</v>
      </c>
      <c r="AQ20" s="47">
        <f t="shared" si="24"/>
        <v>91.831811463120388</v>
      </c>
      <c r="AR20" s="47">
        <f t="shared" si="25"/>
        <v>26.668181367443367</v>
      </c>
      <c r="AS20" s="46">
        <f t="shared" si="26"/>
        <v>-27744100.519096375</v>
      </c>
      <c r="AW20" s="52"/>
      <c r="AX20" s="52"/>
      <c r="AY20" s="54"/>
      <c r="AZ20" s="52"/>
      <c r="BA20" s="52"/>
      <c r="BB20" s="52"/>
    </row>
    <row r="21" spans="1:55">
      <c r="A21" s="51"/>
      <c r="B21" s="51" t="s">
        <v>36</v>
      </c>
      <c r="C21" s="51"/>
      <c r="D21" s="51"/>
      <c r="E21" s="51"/>
      <c r="F21" s="51"/>
      <c r="G21" s="51">
        <f>G22+G76</f>
        <v>1045485956.7580299</v>
      </c>
      <c r="H21" s="51">
        <f>H22+H76</f>
        <v>7085809289.1865406</v>
      </c>
      <c r="I21" s="51">
        <f>I22+I76</f>
        <v>1189244071.5032079</v>
      </c>
      <c r="J21" s="51">
        <f>J22+J76</f>
        <v>1103243285.4054074</v>
      </c>
      <c r="K21" s="55">
        <f t="shared" ref="K21:K84" si="27">IF(I21=0,0,J21/I21)*100</f>
        <v>92.768449458058242</v>
      </c>
      <c r="L21" s="55">
        <f t="shared" si="1"/>
        <v>15.569756966067896</v>
      </c>
      <c r="M21" s="51">
        <f t="shared" si="16"/>
        <v>-86000786.097800493</v>
      </c>
      <c r="N21" s="51"/>
      <c r="O21" s="51">
        <f>O22+O76</f>
        <v>672135982.59500003</v>
      </c>
      <c r="P21" s="51">
        <f>P22+P76</f>
        <v>5098355937.3523731</v>
      </c>
      <c r="Q21" s="51">
        <f>Q22+Q76</f>
        <v>852738602.49411154</v>
      </c>
      <c r="R21" s="51">
        <f>R22+R76</f>
        <v>748518397.47925746</v>
      </c>
      <c r="S21" s="55">
        <f t="shared" ref="S21:S38" si="28">IF(Q21=0,0,R21/Q21)*100</f>
        <v>87.778176722617204</v>
      </c>
      <c r="T21" s="55">
        <f t="shared" ref="T21:T62" si="29">IF(P21=0,0,R21/P21)*100</f>
        <v>14.681564148853257</v>
      </c>
      <c r="U21" s="51">
        <f t="shared" ref="U21:U54" si="30">+R21-Q21</f>
        <v>-104220205.01485407</v>
      </c>
      <c r="V21" s="51"/>
      <c r="W21" s="51">
        <f>W22+W76</f>
        <v>148185766.82999998</v>
      </c>
      <c r="X21" s="51">
        <f>X22+X76</f>
        <v>635775315.10000002</v>
      </c>
      <c r="Y21" s="51">
        <f>Y22+Y76</f>
        <v>132445699.09999999</v>
      </c>
      <c r="Z21" s="51">
        <f>Z22+Z76</f>
        <v>131062561.46350001</v>
      </c>
      <c r="AA21" s="56">
        <f t="shared" si="18"/>
        <v>98.955694563206848</v>
      </c>
      <c r="AB21" s="56">
        <f t="shared" si="19"/>
        <v>20.614603673765693</v>
      </c>
      <c r="AC21" s="57">
        <f t="shared" si="20"/>
        <v>-1383137.6364999861</v>
      </c>
      <c r="AD21" s="57"/>
      <c r="AE21" s="57">
        <f>AE22+AE76</f>
        <v>92100176.440829977</v>
      </c>
      <c r="AF21" s="51">
        <f>AF22+AF76</f>
        <v>621368687.80000007</v>
      </c>
      <c r="AG21" s="51">
        <f>AG22+AG76</f>
        <v>58538999.999999993</v>
      </c>
      <c r="AH21" s="51">
        <f>AH22+AH76</f>
        <v>47578946.880549997</v>
      </c>
      <c r="AI21" s="55">
        <f t="shared" ref="AI21:AI95" si="31">IF(AG21=0,0,AH21/AG21)*100</f>
        <v>81.277348230325089</v>
      </c>
      <c r="AJ21" s="55">
        <f t="shared" si="22"/>
        <v>7.657120130885037</v>
      </c>
      <c r="AK21" s="51">
        <f t="shared" ref="AK21:AK87" si="32">+AH21-AG21</f>
        <v>-10960053.119449995</v>
      </c>
      <c r="AL21" s="51"/>
      <c r="AM21" s="51">
        <f>AM22+AM76</f>
        <v>157258305.17000002</v>
      </c>
      <c r="AN21" s="51">
        <f>AN22+AN76</f>
        <v>875340220.73416734</v>
      </c>
      <c r="AO21" s="51">
        <f>AO22+AO76</f>
        <v>181765621.91909635</v>
      </c>
      <c r="AP21" s="51">
        <f>AP22+AP76</f>
        <v>208835577.30000001</v>
      </c>
      <c r="AQ21" s="55">
        <f t="shared" si="24"/>
        <v>114.89278065626318</v>
      </c>
      <c r="AR21" s="55">
        <f t="shared" si="25"/>
        <v>23.857646701627051</v>
      </c>
      <c r="AS21" s="51">
        <f t="shared" si="26"/>
        <v>27069955.380903661</v>
      </c>
      <c r="AW21" s="58"/>
      <c r="AX21" s="58"/>
      <c r="AY21" s="58"/>
      <c r="AZ21" s="58"/>
      <c r="BA21" s="59"/>
      <c r="BB21" s="58"/>
    </row>
    <row r="22" spans="1:55">
      <c r="A22" s="52"/>
      <c r="B22" s="52" t="s">
        <v>37</v>
      </c>
      <c r="C22" s="52" t="s">
        <v>38</v>
      </c>
      <c r="D22" s="52"/>
      <c r="E22" s="52"/>
      <c r="F22" s="52"/>
      <c r="G22" s="52">
        <f>G23+G37+G39+G55+G58+G38</f>
        <v>936611896.49108994</v>
      </c>
      <c r="H22" s="52">
        <f>H23+H37+H39+H55+H58+H38</f>
        <v>6304909286.522541</v>
      </c>
      <c r="I22" s="52">
        <f>I23+I37+I39+I55+I58+I38</f>
        <v>1060955002.2497495</v>
      </c>
      <c r="J22" s="52">
        <f>J23+J37+J39+J55+J58+J38</f>
        <v>983066302.03138733</v>
      </c>
      <c r="K22" s="60">
        <f t="shared" si="27"/>
        <v>92.658623593536049</v>
      </c>
      <c r="L22" s="60">
        <f t="shared" si="1"/>
        <v>15.592076861959031</v>
      </c>
      <c r="M22" s="52">
        <f t="shared" si="16"/>
        <v>-77888700.218362212</v>
      </c>
      <c r="N22" s="52"/>
      <c r="O22" s="52">
        <f>O23+O39+O55+O58</f>
        <v>580145926</v>
      </c>
      <c r="P22" s="52">
        <f>P23+P39+P55+P58</f>
        <v>4600572702.9883738</v>
      </c>
      <c r="Q22" s="52">
        <f>Q23+Q39+Q55+Q58</f>
        <v>734907630.64065301</v>
      </c>
      <c r="R22" s="52">
        <f>R23+R39+R55+R58</f>
        <v>640648584.57789743</v>
      </c>
      <c r="S22" s="60">
        <f>IF(Q22=0,0,R22/Q22)*100</f>
        <v>87.174028118256757</v>
      </c>
      <c r="T22" s="60">
        <f t="shared" si="29"/>
        <v>13.925409420478326</v>
      </c>
      <c r="U22" s="52">
        <f t="shared" si="30"/>
        <v>-94259046.062755585</v>
      </c>
      <c r="V22" s="52"/>
      <c r="W22" s="52">
        <f>W23+W38+W39+W58</f>
        <v>131440545.47</v>
      </c>
      <c r="X22" s="52">
        <f>X23+X38+X39+X58</f>
        <v>577572046.80000007</v>
      </c>
      <c r="Y22" s="52">
        <f>Y23+Y38+Y39+Y58</f>
        <v>121987601.69999999</v>
      </c>
      <c r="Z22" s="52">
        <f>Z23+Z38+Z39+Z58</f>
        <v>118781421.2025</v>
      </c>
      <c r="AA22" s="61">
        <f t="shared" si="18"/>
        <v>97.371716098341835</v>
      </c>
      <c r="AB22" s="61">
        <f t="shared" si="19"/>
        <v>20.565645768454456</v>
      </c>
      <c r="AC22" s="62">
        <f t="shared" si="20"/>
        <v>-3206180.4974999875</v>
      </c>
      <c r="AD22" s="62"/>
      <c r="AE22" s="62">
        <f>AE23+AE38+AE39+AE58</f>
        <v>91961394.128889978</v>
      </c>
      <c r="AF22" s="52">
        <f>AF23+AF38+AF39+AF58</f>
        <v>396455187.80000007</v>
      </c>
      <c r="AG22" s="52">
        <f>AG23+AG38+AG39+AG58</f>
        <v>58538999.999999993</v>
      </c>
      <c r="AH22" s="52">
        <f>AH23+AH38+AH39+AH58</f>
        <v>47552916.668889999</v>
      </c>
      <c r="AI22" s="60">
        <f t="shared" si="31"/>
        <v>81.232881786313399</v>
      </c>
      <c r="AJ22" s="60">
        <f t="shared" si="22"/>
        <v>11.994525013727161</v>
      </c>
      <c r="AK22" s="52">
        <f t="shared" si="32"/>
        <v>-10986083.331109993</v>
      </c>
      <c r="AL22" s="52"/>
      <c r="AM22" s="52">
        <f>AM23+AM38+AM39+AM58+AM37</f>
        <v>157258305.17000002</v>
      </c>
      <c r="AN22" s="52">
        <f>AN23+AN38+AN39+AN58+AN37</f>
        <v>875340220.73416734</v>
      </c>
      <c r="AO22" s="52">
        <f>AO23+AO38+AO39+AO58+AO37</f>
        <v>181765621.91909635</v>
      </c>
      <c r="AP22" s="52">
        <f>AP23+AP38+AP39+AP58+AP37</f>
        <v>208835577.30000001</v>
      </c>
      <c r="AQ22" s="60">
        <f t="shared" si="24"/>
        <v>114.89278065626318</v>
      </c>
      <c r="AR22" s="60">
        <f t="shared" si="25"/>
        <v>23.857646701627051</v>
      </c>
      <c r="AS22" s="52">
        <f t="shared" si="26"/>
        <v>27069955.380903661</v>
      </c>
      <c r="AW22" s="58"/>
      <c r="AX22" s="58"/>
      <c r="AY22" s="58"/>
      <c r="AZ22" s="58"/>
      <c r="BA22" s="59"/>
      <c r="BB22" s="58"/>
    </row>
    <row r="23" spans="1:55">
      <c r="A23" s="52"/>
      <c r="B23" s="52"/>
      <c r="C23" s="63" t="s">
        <v>39</v>
      </c>
      <c r="D23" s="52" t="s">
        <v>40</v>
      </c>
      <c r="E23" s="52"/>
      <c r="F23" s="52"/>
      <c r="G23" s="52">
        <f>SUM(G24+G25+G36)</f>
        <v>220322506.153</v>
      </c>
      <c r="H23" s="52">
        <f>SUM(H24+H25+H36)</f>
        <v>1261481571.492794</v>
      </c>
      <c r="I23" s="52">
        <f>SUM(I24+I25+I36)</f>
        <v>253856828.80506456</v>
      </c>
      <c r="J23" s="52">
        <f>SUM(J24+J25+J36)</f>
        <v>253666255.00732002</v>
      </c>
      <c r="K23" s="60">
        <f t="shared" si="27"/>
        <v>99.924928630582215</v>
      </c>
      <c r="L23" s="60">
        <f t="shared" si="1"/>
        <v>20.108597758359643</v>
      </c>
      <c r="M23" s="52">
        <f t="shared" si="16"/>
        <v>-190573.79774454236</v>
      </c>
      <c r="N23" s="52"/>
      <c r="O23" s="52">
        <f>SUM(O24+O25)+O36</f>
        <v>146912458.30000001</v>
      </c>
      <c r="P23" s="52">
        <f>SUM(P24+P25)+P36</f>
        <v>863754048.99279416</v>
      </c>
      <c r="Q23" s="52">
        <f>SUM(Q24+Q25)+Q36</f>
        <v>163956149.40506455</v>
      </c>
      <c r="R23" s="52">
        <f>SUM(R24+R25)+R36</f>
        <v>155618288.42132002</v>
      </c>
      <c r="S23" s="60">
        <f>IF(Q23=0,0,R23/Q23)*100</f>
        <v>94.914578676067038</v>
      </c>
      <c r="T23" s="60">
        <f>IF(P23=0,0,R23/P23)*100</f>
        <v>18.016504652311998</v>
      </c>
      <c r="U23" s="52">
        <f t="shared" si="30"/>
        <v>-8337860.9837445319</v>
      </c>
      <c r="V23" s="52"/>
      <c r="W23" s="52">
        <f>SUM(W24:W25)</f>
        <v>73410047.852999985</v>
      </c>
      <c r="X23" s="52">
        <f>SUM(X24:X25)</f>
        <v>397727522.5</v>
      </c>
      <c r="Y23" s="52">
        <f>SUM(Y24:Y25)</f>
        <v>89900679.399999991</v>
      </c>
      <c r="Z23" s="52">
        <f>SUM(Z24:Z25)</f>
        <v>98047966.585999995</v>
      </c>
      <c r="AA23" s="61">
        <f>IF(Y23=0,0,Z23/Y23)*100</f>
        <v>109.06254239720464</v>
      </c>
      <c r="AB23" s="61">
        <f t="shared" si="19"/>
        <v>24.65204468871022</v>
      </c>
      <c r="AC23" s="62">
        <f t="shared" si="20"/>
        <v>8147287.1860000044</v>
      </c>
      <c r="AD23" s="62"/>
      <c r="AE23" s="62">
        <f>SUM(AE24:AE25)+AE36</f>
        <v>0</v>
      </c>
      <c r="AF23" s="52">
        <f>SUM(AF24:AF25)+AF36</f>
        <v>0</v>
      </c>
      <c r="AG23" s="52">
        <f>SUM(AG24:AG25)+AG36</f>
        <v>0</v>
      </c>
      <c r="AH23" s="52">
        <f>SUM(AH24:AH25)+AH36</f>
        <v>0</v>
      </c>
      <c r="AI23" s="60">
        <f t="shared" si="31"/>
        <v>0</v>
      </c>
      <c r="AJ23" s="60">
        <f t="shared" si="22"/>
        <v>0</v>
      </c>
      <c r="AK23" s="52">
        <f t="shared" si="32"/>
        <v>0</v>
      </c>
      <c r="AL23" s="52"/>
      <c r="AM23" s="52">
        <f>+[2]CPPY!AW23</f>
        <v>0</v>
      </c>
      <c r="AN23" s="52">
        <f>SUM(AN24+AN25+AN36)</f>
        <v>0</v>
      </c>
      <c r="AO23" s="52">
        <f>SUM(AO24+AO25+AO36)</f>
        <v>0</v>
      </c>
      <c r="AP23" s="52">
        <f>SUM(AP24+AP25+AP36)</f>
        <v>0</v>
      </c>
      <c r="AQ23" s="60">
        <f t="shared" si="24"/>
        <v>0</v>
      </c>
      <c r="AR23" s="60">
        <f t="shared" si="25"/>
        <v>0</v>
      </c>
      <c r="AS23" s="52">
        <f t="shared" si="26"/>
        <v>0</v>
      </c>
      <c r="AW23" s="58"/>
      <c r="AX23" s="58"/>
      <c r="AY23" s="58"/>
      <c r="AZ23" s="58"/>
      <c r="BA23" s="58"/>
      <c r="BB23" s="64"/>
    </row>
    <row r="24" spans="1:55">
      <c r="A24" s="58"/>
      <c r="B24" s="58"/>
      <c r="C24" s="65"/>
      <c r="D24" s="58" t="s">
        <v>41</v>
      </c>
      <c r="E24" s="59" t="s">
        <v>42</v>
      </c>
      <c r="F24" s="58"/>
      <c r="G24" s="58">
        <f>O24+W24+AM24</f>
        <v>146907667.90000001</v>
      </c>
      <c r="H24" s="58">
        <f>SUM(P24,X24,AF24,AN24)</f>
        <v>863754048.99279416</v>
      </c>
      <c r="I24" s="58">
        <f>SUM(Q24,Y24,AG24,AO24)</f>
        <v>163956149.40506455</v>
      </c>
      <c r="J24" s="58">
        <f>R24</f>
        <v>155618288.42132002</v>
      </c>
      <c r="K24" s="66">
        <f t="shared" si="27"/>
        <v>94.914578676067038</v>
      </c>
      <c r="L24" s="66">
        <f t="shared" si="1"/>
        <v>18.016504652311998</v>
      </c>
      <c r="M24" s="58">
        <f t="shared" si="16"/>
        <v>-8337860.9837445319</v>
      </c>
      <c r="N24" s="58"/>
      <c r="O24" s="58">
        <f>+LOOKUP('[2]Report-Date'!$B$1,[2]CPPY!$G$11:$R$11,[2]CPPY!G24:R24)</f>
        <v>146907667.90000001</v>
      </c>
      <c r="P24" s="58">
        <f>LOOKUP(12,'[2]Plan-Eco'!$G$13:$R$13,'[2]Plan-Eco'!$G24:$R24)</f>
        <v>863754048.99279416</v>
      </c>
      <c r="Q24" s="58">
        <f>LOOKUP('[2]Report-Date'!$B$1,'[2]Plan-Eco'!$G$13:$R$13,'[2]Plan-Eco'!$G24:$R24)</f>
        <v>163956149.40506455</v>
      </c>
      <c r="R24" s="58">
        <f>LOOKUP('[2]Report-Date'!$B$1,'[2]Actual-Eco'!$G$13:$R$13,'[2]Actual-Eco'!$G24:$R24)</f>
        <v>155618288.42132002</v>
      </c>
      <c r="S24" s="66">
        <f>IF(Q24=0,0,R24/Q24)*100</f>
        <v>94.914578676067038</v>
      </c>
      <c r="T24" s="66">
        <f t="shared" si="29"/>
        <v>18.016504652311998</v>
      </c>
      <c r="U24" s="58">
        <f>+R24-Q24</f>
        <v>-8337860.9837445319</v>
      </c>
      <c r="V24" s="58"/>
      <c r="W24" s="67">
        <f>LOOKUP('[2]Report-Date'!$B$1,[2]CPPY!$U$11:$AF$11,[2]CPPY!U24:AF24)</f>
        <v>0</v>
      </c>
      <c r="X24" s="58">
        <f>LOOKUP(12,'[2]Plan-Eco'!$U$13:$AG$13,'[2]Plan-Eco'!$U24:$AG24)</f>
        <v>0</v>
      </c>
      <c r="Y24" s="58">
        <f>LOOKUP('[2]Report-Date'!$B$1,'[2]Plan-Eco'!$U$13:$AG$13,'[2]Plan-Eco'!$U24:$AG24)</f>
        <v>0</v>
      </c>
      <c r="Z24" s="67">
        <f>LOOKUP('[2]Report-Date'!$B$1,'[2]Actual-Eco'!$U$13:$AG$13,'[2]Actual-Eco'!$U24:$AG24)</f>
        <v>0</v>
      </c>
      <c r="AA24" s="68">
        <f t="shared" si="18"/>
        <v>0</v>
      </c>
      <c r="AB24" s="68">
        <f t="shared" si="19"/>
        <v>0</v>
      </c>
      <c r="AC24" s="69">
        <f t="shared" si="20"/>
        <v>0</v>
      </c>
      <c r="AD24" s="70"/>
      <c r="AE24" s="71">
        <f>+LOOKUP('[2]Report-Date'!$B$1,[2]CPPY!$AI$11:$AT$11,[2]CPPY!AI24:AT24)</f>
        <v>0</v>
      </c>
      <c r="AF24" s="58">
        <f>LOOKUP(12,'[2]Plan-Eco'!$AI$13:$AU$13,'[2]Plan-Eco'!$AI24:$AU24)</f>
        <v>0</v>
      </c>
      <c r="AG24" s="58">
        <f>LOOKUP('[2]Report-Date'!$B$1,'[2]Plan-Eco'!$AI$13:$AU$13,'[2]Plan-Eco'!$AI24:$AU24)</f>
        <v>0</v>
      </c>
      <c r="AH24" s="58">
        <f>LOOKUP('[2]Report-Date'!$B$1,'[2]Actual-Eco'!$AI$13:$AU$13,'[2]Actual-Eco'!$AI24:$AU24)</f>
        <v>0</v>
      </c>
      <c r="AI24" s="66">
        <f>IF(AG24=0,0,AH24/AG24)*100</f>
        <v>0</v>
      </c>
      <c r="AJ24" s="66">
        <f t="shared" si="22"/>
        <v>0</v>
      </c>
      <c r="AK24" s="52">
        <f>+AH24-AG24</f>
        <v>0</v>
      </c>
      <c r="AL24" s="58"/>
      <c r="AM24" s="58">
        <f>+LOOKUP('[2]Report-Date'!$B$1,[2]CPPY!$AW$11:$BH$11,[2]CPPY!AW24:BH24)</f>
        <v>0</v>
      </c>
      <c r="AN24" s="58">
        <f>LOOKUP(12,'[2]Plan-Eco'!$AW$13:$BH$13,'[2]Plan-Eco'!$AW24:$BH24)</f>
        <v>0</v>
      </c>
      <c r="AO24" s="58">
        <f>LOOKUP('[2]Report-Date'!$B$1,'[2]Plan-Eco'!$AW$13:$BH$13,'[2]Plan-Eco'!$AW24:$BH24)</f>
        <v>0</v>
      </c>
      <c r="AP24" s="58">
        <v>0</v>
      </c>
      <c r="AQ24" s="66">
        <f t="shared" si="24"/>
        <v>0</v>
      </c>
      <c r="AR24" s="66">
        <f t="shared" si="25"/>
        <v>0</v>
      </c>
      <c r="AS24" s="58">
        <f t="shared" si="26"/>
        <v>0</v>
      </c>
      <c r="AW24" s="58"/>
      <c r="AX24" s="58"/>
      <c r="AY24" s="58"/>
      <c r="AZ24" s="58"/>
      <c r="BA24" s="58"/>
      <c r="BB24" s="64"/>
    </row>
    <row r="25" spans="1:55">
      <c r="A25" s="58"/>
      <c r="B25" s="58"/>
      <c r="C25" s="65"/>
      <c r="D25" s="58" t="s">
        <v>43</v>
      </c>
      <c r="E25" s="59" t="s">
        <v>44</v>
      </c>
      <c r="F25" s="58"/>
      <c r="G25" s="58">
        <f>SUM(G26:G35)</f>
        <v>73410047.852999985</v>
      </c>
      <c r="H25" s="58">
        <f>SUM(H26:H35)</f>
        <v>397727522.5</v>
      </c>
      <c r="I25" s="58">
        <f>SUM(I26:I35)</f>
        <v>89900679.399999991</v>
      </c>
      <c r="J25" s="58">
        <f>SUM(J26:J35)</f>
        <v>98047966.585999995</v>
      </c>
      <c r="K25" s="66">
        <f t="shared" si="27"/>
        <v>109.06254239720464</v>
      </c>
      <c r="L25" s="66">
        <f t="shared" si="1"/>
        <v>24.65204468871022</v>
      </c>
      <c r="M25" s="58">
        <f t="shared" si="16"/>
        <v>8147287.1860000044</v>
      </c>
      <c r="N25" s="58"/>
      <c r="O25" s="58">
        <f>+LOOKUP('[2]Report-Date'!$B$1,[2]CPPY!$G$11:$R$11,[2]CPPY!G25:R25)</f>
        <v>0</v>
      </c>
      <c r="P25" s="58">
        <f>SUM(P26:P35)</f>
        <v>0</v>
      </c>
      <c r="Q25" s="58">
        <f>SUM(Q26:Q35)</f>
        <v>0</v>
      </c>
      <c r="R25" s="58">
        <f>SUM(R26:R35)</f>
        <v>0</v>
      </c>
      <c r="S25" s="66">
        <f t="shared" si="28"/>
        <v>0</v>
      </c>
      <c r="T25" s="66">
        <f t="shared" si="29"/>
        <v>0</v>
      </c>
      <c r="U25" s="67">
        <f t="shared" si="30"/>
        <v>0</v>
      </c>
      <c r="V25" s="58"/>
      <c r="W25" s="58">
        <f>SUM(W26:W35)</f>
        <v>73410047.852999985</v>
      </c>
      <c r="X25" s="58">
        <f>SUM(X26:X35)</f>
        <v>397727522.5</v>
      </c>
      <c r="Y25" s="58">
        <f>SUM(Y26:Y35)</f>
        <v>89900679.399999991</v>
      </c>
      <c r="Z25" s="58">
        <f>SUM(Z26:Z35)</f>
        <v>98047966.585999995</v>
      </c>
      <c r="AA25" s="68">
        <f t="shared" si="18"/>
        <v>109.06254239720464</v>
      </c>
      <c r="AB25" s="68">
        <f t="shared" si="19"/>
        <v>24.65204468871022</v>
      </c>
      <c r="AC25" s="69">
        <f t="shared" si="20"/>
        <v>8147287.1860000044</v>
      </c>
      <c r="AD25" s="69"/>
      <c r="AE25" s="71">
        <f>+[2]CPPY!AI25</f>
        <v>0</v>
      </c>
      <c r="AF25" s="58">
        <f>SUM(AF26:AF35)</f>
        <v>0</v>
      </c>
      <c r="AG25" s="58">
        <f>SUM(AG26:AG35)</f>
        <v>0</v>
      </c>
      <c r="AH25" s="58">
        <f>SUM(AH26:AH35)</f>
        <v>0</v>
      </c>
      <c r="AI25" s="66">
        <f t="shared" si="31"/>
        <v>0</v>
      </c>
      <c r="AJ25" s="66">
        <f t="shared" si="22"/>
        <v>0</v>
      </c>
      <c r="AK25" s="52">
        <f t="shared" si="32"/>
        <v>0</v>
      </c>
      <c r="AL25" s="58"/>
      <c r="AM25" s="58">
        <f>+[2]CPPY!AW25</f>
        <v>0</v>
      </c>
      <c r="AN25" s="58">
        <f>LOOKUP(12,'[2]Plan-Eco'!$AW$13:$BH$13,'[2]Plan-Eco'!$AW25:$BH25)</f>
        <v>0</v>
      </c>
      <c r="AO25" s="58">
        <f>SUM(AO26:AO35)</f>
        <v>0</v>
      </c>
      <c r="AP25" s="58">
        <f>SUM(AP26:AP35)</f>
        <v>0</v>
      </c>
      <c r="AQ25" s="66">
        <f t="shared" si="24"/>
        <v>0</v>
      </c>
      <c r="AR25" s="66">
        <f t="shared" si="25"/>
        <v>0</v>
      </c>
      <c r="AS25" s="58">
        <f t="shared" si="26"/>
        <v>0</v>
      </c>
      <c r="AW25" s="58"/>
      <c r="AX25" s="58"/>
      <c r="AY25" s="58"/>
      <c r="AZ25" s="58"/>
      <c r="BA25" s="58"/>
      <c r="BB25" s="64"/>
    </row>
    <row r="26" spans="1:55">
      <c r="A26" s="58"/>
      <c r="B26" s="58"/>
      <c r="C26" s="65"/>
      <c r="D26" s="58"/>
      <c r="E26" s="65" t="s">
        <v>45</v>
      </c>
      <c r="F26" s="72" t="s">
        <v>46</v>
      </c>
      <c r="G26" s="58">
        <f t="shared" ref="G26:I36" si="33">SUM(O26,W26,AE26,AM26)</f>
        <v>66752793.858000003</v>
      </c>
      <c r="H26" s="58">
        <f t="shared" si="33"/>
        <v>384395538.89999998</v>
      </c>
      <c r="I26" s="58">
        <f t="shared" si="33"/>
        <v>88631077.299999997</v>
      </c>
      <c r="J26" s="58">
        <f>+Z26</f>
        <v>93598294.719999999</v>
      </c>
      <c r="K26" s="66">
        <f t="shared" si="27"/>
        <v>105.60437441506762</v>
      </c>
      <c r="L26" s="66">
        <f t="shared" si="1"/>
        <v>24.349474759213965</v>
      </c>
      <c r="M26" s="58">
        <f t="shared" si="16"/>
        <v>4967217.4200000018</v>
      </c>
      <c r="N26" s="58"/>
      <c r="O26" s="58">
        <f>+LOOKUP('[2]Report-Date'!$B$1,[2]CPPY!$G$11:$R$11,[2]CPPY!G26:R26)</f>
        <v>0</v>
      </c>
      <c r="P26" s="58">
        <f>LOOKUP(12,'[2]Plan-Eco'!$G$13:$R$13,'[2]Plan-Eco'!$G26:$R26)</f>
        <v>0</v>
      </c>
      <c r="Q26" s="58">
        <f>LOOKUP('[2]Report-Date'!$B$1,'[2]Plan-Eco'!$G$13:$R$13,'[2]Plan-Eco'!$G26:$R26)</f>
        <v>0</v>
      </c>
      <c r="R26" s="58">
        <f>LOOKUP('[2]Report-Date'!$B$1,'[2]Actual-Eco'!$G$13:$R$13,'[2]Actual-Eco'!$G26:$R26)</f>
        <v>0</v>
      </c>
      <c r="S26" s="66">
        <f t="shared" si="28"/>
        <v>0</v>
      </c>
      <c r="T26" s="66">
        <f t="shared" si="29"/>
        <v>0</v>
      </c>
      <c r="U26" s="58">
        <f t="shared" si="30"/>
        <v>0</v>
      </c>
      <c r="V26" s="58"/>
      <c r="W26" s="67">
        <f>LOOKUP('[2]Report-Date'!$B$1,[2]CPPY!$U$11:$AF$11,[2]CPPY!U26:AF26)</f>
        <v>66752793.858000003</v>
      </c>
      <c r="X26" s="58">
        <f>LOOKUP(12,'[2]Plan-Eco'!$U$13:$AG$13,'[2]Plan-Eco'!$U26:$AG26)</f>
        <v>384395538.89999998</v>
      </c>
      <c r="Y26" s="58">
        <f>LOOKUP('[2]Report-Date'!$B$1,'[2]Plan-Eco'!$U$13:$AG$13,'[2]Plan-Eco'!$U26:$AG26)</f>
        <v>88631077.299999997</v>
      </c>
      <c r="Z26" s="67">
        <f>LOOKUP('[2]Report-Date'!$B$1,'[2]Actual-Eco'!$U$13:$AG$13,'[2]Actual-Eco'!$U26:$AG26)</f>
        <v>93598294.719999999</v>
      </c>
      <c r="AA26" s="68">
        <f>IF(Y26=0,0,Z26/Y26)*100</f>
        <v>105.60437441506762</v>
      </c>
      <c r="AB26" s="68">
        <f>IF(X26=0,0,Z26/X26)*100</f>
        <v>24.349474759213965</v>
      </c>
      <c r="AC26" s="69">
        <f>+Z26-Y26</f>
        <v>4967217.4200000018</v>
      </c>
      <c r="AD26" s="70"/>
      <c r="AE26" s="71">
        <f>+LOOKUP('[2]Report-Date'!$B$1,[2]CPPY!$AI$11:$AT$11,[2]CPPY!AI26:AT26)</f>
        <v>0</v>
      </c>
      <c r="AF26" s="58">
        <f>LOOKUP(12,'[2]Plan-Eco'!$AI$13:$AU$13,'[2]Plan-Eco'!$AI26:$AU26)</f>
        <v>0</v>
      </c>
      <c r="AG26" s="58">
        <f>LOOKUP('[2]Report-Date'!$B$1,'[2]Plan-Eco'!$AI$13:$AU$13,'[2]Plan-Eco'!$AI26:$AU26)</f>
        <v>0</v>
      </c>
      <c r="AH26" s="58">
        <f>LOOKUP('[2]Report-Date'!$B$1,'[2]Actual-Eco'!$AI$13:$AU$13,'[2]Actual-Eco'!$AI26:$AU26)</f>
        <v>0</v>
      </c>
      <c r="AI26" s="66">
        <f t="shared" si="31"/>
        <v>0</v>
      </c>
      <c r="AJ26" s="66">
        <f t="shared" si="22"/>
        <v>0</v>
      </c>
      <c r="AK26" s="52">
        <f t="shared" si="32"/>
        <v>0</v>
      </c>
      <c r="AL26" s="58"/>
      <c r="AM26" s="58">
        <f>+LOOKUP('[2]Report-Date'!$B$1,[2]CPPY!$AW$11:$BH$11,[2]CPPY!AW26:BH26)</f>
        <v>0</v>
      </c>
      <c r="AN26" s="58">
        <f>LOOKUP(12,'[2]Plan-Eco'!$AW$13:$BH$13,'[2]Plan-Eco'!$AW26:$BH26)</f>
        <v>0</v>
      </c>
      <c r="AO26" s="58">
        <f>LOOKUP('[2]Report-Date'!$B$1,'[2]Plan-Eco'!$AW$13:$BH$13,'[2]Plan-Eco'!$AW26:$BH26)</f>
        <v>0</v>
      </c>
      <c r="AP26" s="58">
        <f>LOOKUP('[2]Report-Date'!$B$1,'[2]Actual-Eco'!$AW$13:$BI$13,'[2]Actual-Eco'!$AW26:$BI26)</f>
        <v>0</v>
      </c>
      <c r="AQ26" s="66">
        <f t="shared" si="24"/>
        <v>0</v>
      </c>
      <c r="AR26" s="66">
        <f t="shared" si="25"/>
        <v>0</v>
      </c>
      <c r="AS26" s="58">
        <f t="shared" si="26"/>
        <v>0</v>
      </c>
      <c r="AW26" s="58"/>
      <c r="AX26" s="58"/>
      <c r="AY26" s="58"/>
      <c r="AZ26" s="58"/>
      <c r="BA26" s="58"/>
      <c r="BB26" s="64"/>
    </row>
    <row r="27" spans="1:55">
      <c r="A27" s="58"/>
      <c r="B27" s="58"/>
      <c r="C27" s="65"/>
      <c r="D27" s="58"/>
      <c r="E27" s="65" t="s">
        <v>47</v>
      </c>
      <c r="F27" s="72" t="s">
        <v>48</v>
      </c>
      <c r="G27" s="58">
        <f t="shared" si="33"/>
        <v>0</v>
      </c>
      <c r="H27" s="58">
        <f t="shared" si="33"/>
        <v>10437000</v>
      </c>
      <c r="I27" s="58">
        <f t="shared" si="33"/>
        <v>2962249.8</v>
      </c>
      <c r="J27" s="58">
        <f t="shared" ref="J27:J30" si="34">+Z27</f>
        <v>3603154.9279999998</v>
      </c>
      <c r="K27" s="66">
        <f t="shared" si="27"/>
        <v>121.63575563411297</v>
      </c>
      <c r="L27" s="66">
        <f t="shared" si="1"/>
        <v>34.522898610711891</v>
      </c>
      <c r="M27" s="58">
        <f t="shared" si="16"/>
        <v>640905.12800000003</v>
      </c>
      <c r="N27" s="58"/>
      <c r="O27" s="58">
        <f>+LOOKUP('[2]Report-Date'!$B$1,[2]CPPY!$G$11:$R$11,[2]CPPY!G27:R27)</f>
        <v>0</v>
      </c>
      <c r="P27" s="58">
        <f>LOOKUP(12,'[2]Plan-Eco'!$G$13:$R$13,'[2]Plan-Eco'!$G27:$R27)</f>
        <v>0</v>
      </c>
      <c r="Q27" s="58">
        <f>LOOKUP('[2]Report-Date'!$B$1,'[2]Plan-Eco'!$G$13:$R$13,'[2]Plan-Eco'!$G27:$R27)</f>
        <v>0</v>
      </c>
      <c r="R27" s="58">
        <f>LOOKUP('[2]Report-Date'!$B$1,'[2]Actual-Eco'!$G$13:$R$13,'[2]Actual-Eco'!$G27:$R27)</f>
        <v>0</v>
      </c>
      <c r="S27" s="66">
        <f t="shared" si="28"/>
        <v>0</v>
      </c>
      <c r="T27" s="66">
        <f t="shared" si="29"/>
        <v>0</v>
      </c>
      <c r="U27" s="58">
        <f t="shared" si="30"/>
        <v>0</v>
      </c>
      <c r="V27" s="58"/>
      <c r="W27" s="67">
        <f>LOOKUP('[2]Report-Date'!$B$1,[2]CPPY!$U$11:$AF$11,[2]CPPY!U27:AF27)</f>
        <v>0</v>
      </c>
      <c r="X27" s="58">
        <f>LOOKUP(12,'[2]Plan-Eco'!$U$13:$AG$13,'[2]Plan-Eco'!$U27:$AG27)</f>
        <v>10437000</v>
      </c>
      <c r="Y27" s="58">
        <f>LOOKUP('[2]Report-Date'!$B$1,'[2]Plan-Eco'!$U$13:$AG$13,'[2]Plan-Eco'!$U27:$AG27)</f>
        <v>2962249.8</v>
      </c>
      <c r="Z27" s="67">
        <f>LOOKUP('[2]Report-Date'!$B$1,'[2]Actual-Eco'!$U$13:$AG$13,'[2]Actual-Eco'!$U27:$AG27)</f>
        <v>3603154.9279999998</v>
      </c>
      <c r="AA27" s="68">
        <f t="shared" ref="AA27:AA30" si="35">IF(Y27=0,0,Z27/Y27)*100</f>
        <v>121.63575563411297</v>
      </c>
      <c r="AB27" s="68">
        <f t="shared" ref="AB27:AB30" si="36">IF(X27=0,0,Z27/X27)*100</f>
        <v>34.522898610711891</v>
      </c>
      <c r="AC27" s="69">
        <f t="shared" ref="AC27:AC30" si="37">+Z27-Y27</f>
        <v>640905.12800000003</v>
      </c>
      <c r="AD27" s="70"/>
      <c r="AE27" s="71">
        <f>+LOOKUP('[2]Report-Date'!$B$1,[2]CPPY!$AI$11:$AT$11,[2]CPPY!AI27:AT27)</f>
        <v>0</v>
      </c>
      <c r="AF27" s="58">
        <f>LOOKUP(12,'[2]Plan-Eco'!$AI$13:$AU$13,'[2]Plan-Eco'!$AI27:$AU27)</f>
        <v>0</v>
      </c>
      <c r="AG27" s="58">
        <f>LOOKUP('[2]Report-Date'!$B$1,'[2]Plan-Eco'!$AI$13:$AU$13,'[2]Plan-Eco'!$AI27:$AU27)</f>
        <v>0</v>
      </c>
      <c r="AH27" s="58">
        <f>LOOKUP('[2]Report-Date'!$B$1,'[2]Actual-Eco'!$AI$13:$AU$13,'[2]Actual-Eco'!$AI27:$AU27)</f>
        <v>0</v>
      </c>
      <c r="AI27" s="66">
        <f t="shared" si="31"/>
        <v>0</v>
      </c>
      <c r="AJ27" s="66">
        <f t="shared" si="22"/>
        <v>0</v>
      </c>
      <c r="AK27" s="52">
        <f t="shared" si="32"/>
        <v>0</v>
      </c>
      <c r="AL27" s="58"/>
      <c r="AM27" s="58">
        <f>+LOOKUP('[2]Report-Date'!$B$1,[2]CPPY!$AW$11:$BH$11,[2]CPPY!AW27:BH27)</f>
        <v>0</v>
      </c>
      <c r="AN27" s="58">
        <f>LOOKUP(12,'[2]Plan-Eco'!$AW$13:$BH$13,'[2]Plan-Eco'!$AW27:$BH27)</f>
        <v>0</v>
      </c>
      <c r="AO27" s="58">
        <f>LOOKUP('[2]Report-Date'!$B$1,'[2]Plan-Eco'!$AW$13:$BH$13,'[2]Plan-Eco'!$AW27:$BH27)</f>
        <v>0</v>
      </c>
      <c r="AP27" s="58">
        <f>LOOKUP('[2]Report-Date'!$B$1,'[2]Actual-Eco'!$AW$13:$BI$13,'[2]Actual-Eco'!$AW27:$BI27)</f>
        <v>0</v>
      </c>
      <c r="AQ27" s="66">
        <f t="shared" si="24"/>
        <v>0</v>
      </c>
      <c r="AR27" s="66">
        <f t="shared" si="25"/>
        <v>0</v>
      </c>
      <c r="AS27" s="58">
        <f t="shared" si="26"/>
        <v>0</v>
      </c>
      <c r="AW27" s="58"/>
      <c r="AX27" s="58"/>
      <c r="AY27" s="58"/>
      <c r="AZ27" s="58"/>
      <c r="BA27" s="58"/>
      <c r="BB27" s="64"/>
    </row>
    <row r="28" spans="1:55">
      <c r="A28" s="58"/>
      <c r="B28" s="58"/>
      <c r="C28" s="65"/>
      <c r="D28" s="58"/>
      <c r="E28" s="65" t="s">
        <v>49</v>
      </c>
      <c r="F28" s="72" t="s">
        <v>50</v>
      </c>
      <c r="G28" s="58">
        <f t="shared" si="33"/>
        <v>0</v>
      </c>
      <c r="H28" s="58">
        <f t="shared" si="33"/>
        <v>11132000</v>
      </c>
      <c r="I28" s="58">
        <f t="shared" si="33"/>
        <v>1810952.5</v>
      </c>
      <c r="J28" s="58">
        <f t="shared" si="34"/>
        <v>1683046.42</v>
      </c>
      <c r="K28" s="66">
        <f t="shared" si="27"/>
        <v>92.937082557383476</v>
      </c>
      <c r="L28" s="66">
        <f t="shared" si="1"/>
        <v>15.118994071146243</v>
      </c>
      <c r="M28" s="58">
        <f t="shared" si="16"/>
        <v>-127906.08000000007</v>
      </c>
      <c r="N28" s="58"/>
      <c r="O28" s="58">
        <f>+LOOKUP('[2]Report-Date'!$B$1,[2]CPPY!$G$11:$R$11,[2]CPPY!G28:R28)</f>
        <v>0</v>
      </c>
      <c r="P28" s="58">
        <f>LOOKUP(12,'[2]Plan-Eco'!$G$13:$R$13,'[2]Plan-Eco'!$G28:$R28)</f>
        <v>0</v>
      </c>
      <c r="Q28" s="58">
        <f>LOOKUP('[2]Report-Date'!$B$1,'[2]Plan-Eco'!$G$13:$R$13,'[2]Plan-Eco'!$G28:$R28)</f>
        <v>0</v>
      </c>
      <c r="R28" s="58">
        <f>LOOKUP('[2]Report-Date'!$B$1,'[2]Actual-Eco'!$G$13:$R$13,'[2]Actual-Eco'!$G28:$R28)</f>
        <v>0</v>
      </c>
      <c r="S28" s="66">
        <f t="shared" si="28"/>
        <v>0</v>
      </c>
      <c r="T28" s="66">
        <f t="shared" si="29"/>
        <v>0</v>
      </c>
      <c r="U28" s="58">
        <f t="shared" si="30"/>
        <v>0</v>
      </c>
      <c r="V28" s="58"/>
      <c r="W28" s="67">
        <f>LOOKUP('[2]Report-Date'!$B$1,[2]CPPY!$U$11:$AF$11,[2]CPPY!U28:AF28)</f>
        <v>0</v>
      </c>
      <c r="X28" s="58">
        <f>LOOKUP(12,'[2]Plan-Eco'!$U$13:$AG$13,'[2]Plan-Eco'!$U28:$AG28)</f>
        <v>11132000</v>
      </c>
      <c r="Y28" s="58">
        <f>LOOKUP('[2]Report-Date'!$B$1,'[2]Plan-Eco'!$U$13:$AG$13,'[2]Plan-Eco'!$U28:$AG28)</f>
        <v>1810952.5</v>
      </c>
      <c r="Z28" s="67">
        <f>LOOKUP('[2]Report-Date'!$B$1,'[2]Actual-Eco'!$U$13:$AG$13,'[2]Actual-Eco'!$U28:$AG28)</f>
        <v>1683046.42</v>
      </c>
      <c r="AA28" s="68">
        <f t="shared" si="35"/>
        <v>92.937082557383476</v>
      </c>
      <c r="AB28" s="68">
        <f t="shared" si="36"/>
        <v>15.118994071146243</v>
      </c>
      <c r="AC28" s="69">
        <f t="shared" si="37"/>
        <v>-127906.08000000007</v>
      </c>
      <c r="AD28" s="70"/>
      <c r="AE28" s="71">
        <f>+LOOKUP('[2]Report-Date'!$B$1,[2]CPPY!$AI$11:$AT$11,[2]CPPY!AI28:AT28)</f>
        <v>0</v>
      </c>
      <c r="AF28" s="58">
        <f>LOOKUP(12,'[2]Plan-Eco'!$AI$13:$AU$13,'[2]Plan-Eco'!$AI28:$AU28)</f>
        <v>0</v>
      </c>
      <c r="AG28" s="58">
        <f>LOOKUP('[2]Report-Date'!$B$1,'[2]Plan-Eco'!$AI$13:$AU$13,'[2]Plan-Eco'!$AI28:$AU28)</f>
        <v>0</v>
      </c>
      <c r="AH28" s="58">
        <f>LOOKUP('[2]Report-Date'!$B$1,'[2]Actual-Eco'!$AI$13:$AU$13,'[2]Actual-Eco'!$AI28:$AU28)</f>
        <v>0</v>
      </c>
      <c r="AI28" s="66">
        <f t="shared" si="31"/>
        <v>0</v>
      </c>
      <c r="AJ28" s="66">
        <f t="shared" si="22"/>
        <v>0</v>
      </c>
      <c r="AK28" s="52">
        <f t="shared" si="32"/>
        <v>0</v>
      </c>
      <c r="AL28" s="58"/>
      <c r="AM28" s="58">
        <f>+LOOKUP('[2]Report-Date'!$B$1,[2]CPPY!$AW$11:$BH$11,[2]CPPY!AW28:BH28)</f>
        <v>0</v>
      </c>
      <c r="AN28" s="58">
        <f>LOOKUP(12,'[2]Plan-Eco'!$AW$13:$BH$13,'[2]Plan-Eco'!$AW28:$BH28)</f>
        <v>0</v>
      </c>
      <c r="AO28" s="58">
        <f>LOOKUP('[2]Report-Date'!$B$1,'[2]Plan-Eco'!$AW$13:$BH$13,'[2]Plan-Eco'!$AW28:$BH28)</f>
        <v>0</v>
      </c>
      <c r="AP28" s="58">
        <f>LOOKUP('[2]Report-Date'!$B$1,'[2]Actual-Eco'!$AW$13:$BI$13,'[2]Actual-Eco'!$AW28:$BI28)</f>
        <v>0</v>
      </c>
      <c r="AQ28" s="66">
        <f t="shared" si="24"/>
        <v>0</v>
      </c>
      <c r="AR28" s="66">
        <f t="shared" si="25"/>
        <v>0</v>
      </c>
      <c r="AS28" s="58">
        <f t="shared" si="26"/>
        <v>0</v>
      </c>
      <c r="AW28" s="58"/>
      <c r="AX28" s="58"/>
      <c r="AY28" s="58"/>
      <c r="AZ28" s="58"/>
      <c r="BA28" s="58"/>
      <c r="BB28" s="64"/>
    </row>
    <row r="29" spans="1:55">
      <c r="A29" s="58"/>
      <c r="B29" s="58"/>
      <c r="C29" s="65"/>
      <c r="D29" s="58"/>
      <c r="E29" s="65" t="s">
        <v>51</v>
      </c>
      <c r="F29" s="72" t="s">
        <v>52</v>
      </c>
      <c r="G29" s="58">
        <f t="shared" si="33"/>
        <v>0</v>
      </c>
      <c r="H29" s="58">
        <f t="shared" si="33"/>
        <v>42350</v>
      </c>
      <c r="I29" s="58">
        <f t="shared" si="33"/>
        <v>0</v>
      </c>
      <c r="J29" s="58">
        <f t="shared" si="34"/>
        <v>22.6</v>
      </c>
      <c r="K29" s="66">
        <f t="shared" si="27"/>
        <v>0</v>
      </c>
      <c r="L29" s="66">
        <f t="shared" si="1"/>
        <v>5.3364817001180648E-2</v>
      </c>
      <c r="M29" s="58">
        <f t="shared" si="16"/>
        <v>22.6</v>
      </c>
      <c r="N29" s="58"/>
      <c r="O29" s="58">
        <f>+LOOKUP('[2]Report-Date'!$B$1,[2]CPPY!$G$11:$R$11,[2]CPPY!G29:R29)</f>
        <v>0</v>
      </c>
      <c r="P29" s="58">
        <f>LOOKUP(12,'[2]Plan-Eco'!$G$13:$R$13,'[2]Plan-Eco'!$G29:$R29)</f>
        <v>0</v>
      </c>
      <c r="Q29" s="58">
        <f>LOOKUP('[2]Report-Date'!$B$1,'[2]Plan-Eco'!$G$13:$R$13,'[2]Plan-Eco'!$G29:$R29)</f>
        <v>0</v>
      </c>
      <c r="R29" s="58">
        <f>LOOKUP('[2]Report-Date'!$B$1,'[2]Actual-Eco'!$G$13:$R$13,'[2]Actual-Eco'!$G29:$R29)</f>
        <v>0</v>
      </c>
      <c r="S29" s="66">
        <f t="shared" si="28"/>
        <v>0</v>
      </c>
      <c r="T29" s="66">
        <f t="shared" si="29"/>
        <v>0</v>
      </c>
      <c r="U29" s="58">
        <f t="shared" si="30"/>
        <v>0</v>
      </c>
      <c r="V29" s="58"/>
      <c r="W29" s="67">
        <f>LOOKUP('[2]Report-Date'!$B$1,[2]CPPY!$U$11:$AF$11,[2]CPPY!U29:AF29)</f>
        <v>0</v>
      </c>
      <c r="X29" s="58">
        <f>LOOKUP(12,'[2]Plan-Eco'!$U$13:$AG$13,'[2]Plan-Eco'!$U29:$AG29)</f>
        <v>42350</v>
      </c>
      <c r="Y29" s="58">
        <f>LOOKUP('[2]Report-Date'!$B$1,'[2]Plan-Eco'!$U$13:$AG$13,'[2]Plan-Eco'!$U29:$AG29)</f>
        <v>0</v>
      </c>
      <c r="Z29" s="67">
        <f>LOOKUP('[2]Report-Date'!$B$1,'[2]Actual-Eco'!$U$13:$AG$13,'[2]Actual-Eco'!$U29:$AG29)</f>
        <v>22.6</v>
      </c>
      <c r="AA29" s="68">
        <f t="shared" si="35"/>
        <v>0</v>
      </c>
      <c r="AB29" s="68">
        <f t="shared" si="36"/>
        <v>5.3364817001180648E-2</v>
      </c>
      <c r="AC29" s="69">
        <f t="shared" si="37"/>
        <v>22.6</v>
      </c>
      <c r="AD29" s="70"/>
      <c r="AE29" s="71">
        <f>+LOOKUP('[2]Report-Date'!$B$1,[2]CPPY!$AI$11:$AT$11,[2]CPPY!AI29:AT29)</f>
        <v>0</v>
      </c>
      <c r="AF29" s="58">
        <f>LOOKUP(12,'[2]Plan-Eco'!$AI$13:$AU$13,'[2]Plan-Eco'!$AI29:$AU29)</f>
        <v>0</v>
      </c>
      <c r="AG29" s="58">
        <f>LOOKUP('[2]Report-Date'!$B$1,'[2]Plan-Eco'!$AI$13:$AU$13,'[2]Plan-Eco'!$AI29:$AU29)</f>
        <v>0</v>
      </c>
      <c r="AH29" s="58">
        <f>LOOKUP('[2]Report-Date'!$B$1,'[2]Actual-Eco'!$AI$13:$AU$13,'[2]Actual-Eco'!$AI29:$AU29)</f>
        <v>0</v>
      </c>
      <c r="AI29" s="66">
        <f t="shared" si="31"/>
        <v>0</v>
      </c>
      <c r="AJ29" s="66">
        <f t="shared" si="22"/>
        <v>0</v>
      </c>
      <c r="AK29" s="52">
        <f t="shared" si="32"/>
        <v>0</v>
      </c>
      <c r="AL29" s="58"/>
      <c r="AM29" s="58">
        <f>+LOOKUP('[2]Report-Date'!$B$1,[2]CPPY!$AW$11:$BH$11,[2]CPPY!AW29:BH29)</f>
        <v>0</v>
      </c>
      <c r="AN29" s="58">
        <f>LOOKUP(12,'[2]Plan-Eco'!$AW$13:$BH$13,'[2]Plan-Eco'!$AW29:$BH29)</f>
        <v>0</v>
      </c>
      <c r="AO29" s="58">
        <f>LOOKUP('[2]Report-Date'!$B$1,'[2]Plan-Eco'!$AW$13:$BH$13,'[2]Plan-Eco'!$AW29:$BH29)</f>
        <v>0</v>
      </c>
      <c r="AP29" s="58">
        <f>LOOKUP('[2]Report-Date'!$B$1,'[2]Actual-Eco'!$AW$13:$BI$13,'[2]Actual-Eco'!$AW29:$BI29)</f>
        <v>0</v>
      </c>
      <c r="AQ29" s="66">
        <f t="shared" si="24"/>
        <v>0</v>
      </c>
      <c r="AR29" s="66">
        <f t="shared" si="25"/>
        <v>0</v>
      </c>
      <c r="AS29" s="58">
        <f t="shared" si="26"/>
        <v>0</v>
      </c>
      <c r="AW29" s="58"/>
      <c r="AX29" s="58"/>
      <c r="AY29" s="58"/>
      <c r="AZ29" s="58"/>
      <c r="BA29" s="58"/>
      <c r="BB29" s="64"/>
    </row>
    <row r="30" spans="1:55">
      <c r="A30" s="58"/>
      <c r="B30" s="58"/>
      <c r="C30" s="65"/>
      <c r="D30" s="58"/>
      <c r="E30" s="65" t="s">
        <v>53</v>
      </c>
      <c r="F30" s="72" t="s">
        <v>54</v>
      </c>
      <c r="G30" s="58">
        <f t="shared" si="33"/>
        <v>0</v>
      </c>
      <c r="H30" s="58">
        <f t="shared" si="33"/>
        <v>20000</v>
      </c>
      <c r="I30" s="58">
        <f t="shared" si="33"/>
        <v>39905.4</v>
      </c>
      <c r="J30" s="58">
        <f t="shared" si="34"/>
        <v>48690.5</v>
      </c>
      <c r="K30" s="66">
        <f t="shared" si="27"/>
        <v>122.01481503756384</v>
      </c>
      <c r="L30" s="66">
        <f t="shared" si="1"/>
        <v>243.45249999999999</v>
      </c>
      <c r="M30" s="58">
        <f t="shared" si="16"/>
        <v>8785.0999999999985</v>
      </c>
      <c r="N30" s="58"/>
      <c r="O30" s="58">
        <f>+LOOKUP('[2]Report-Date'!$B$1,[2]CPPY!$G$11:$R$11,[2]CPPY!G30:R30)</f>
        <v>0</v>
      </c>
      <c r="P30" s="58">
        <f>LOOKUP(12,'[2]Plan-Eco'!$G$13:$R$13,'[2]Plan-Eco'!$G30:$R30)</f>
        <v>0</v>
      </c>
      <c r="Q30" s="58">
        <f>LOOKUP('[2]Report-Date'!$B$1,'[2]Plan-Eco'!$G$13:$R$13,'[2]Plan-Eco'!$G30:$R30)</f>
        <v>0</v>
      </c>
      <c r="R30" s="58">
        <f>LOOKUP('[2]Report-Date'!$B$1,'[2]Actual-Eco'!$G$13:$R$13,'[2]Actual-Eco'!$G30:$R30)</f>
        <v>0</v>
      </c>
      <c r="S30" s="66">
        <f t="shared" si="28"/>
        <v>0</v>
      </c>
      <c r="T30" s="66">
        <f t="shared" si="29"/>
        <v>0</v>
      </c>
      <c r="U30" s="58">
        <f t="shared" si="30"/>
        <v>0</v>
      </c>
      <c r="V30" s="58"/>
      <c r="W30" s="67">
        <f>LOOKUP('[2]Report-Date'!$B$1,[2]CPPY!$U$11:$AF$11,[2]CPPY!U30:AF30)</f>
        <v>0</v>
      </c>
      <c r="X30" s="58">
        <f>LOOKUP(12,'[2]Plan-Eco'!$U$13:$AG$13,'[2]Plan-Eco'!$U30:$AG30)</f>
        <v>20000</v>
      </c>
      <c r="Y30" s="58">
        <f>LOOKUP('[2]Report-Date'!$B$1,'[2]Plan-Eco'!$U$13:$AG$13,'[2]Plan-Eco'!$U30:$AG30)</f>
        <v>39905.4</v>
      </c>
      <c r="Z30" s="67">
        <f>LOOKUP('[2]Report-Date'!$B$1,'[2]Actual-Eco'!$U$13:$AG$13,'[2]Actual-Eco'!$U30:$AG30)</f>
        <v>48690.5</v>
      </c>
      <c r="AA30" s="68">
        <f t="shared" si="35"/>
        <v>122.01481503756384</v>
      </c>
      <c r="AB30" s="68">
        <f t="shared" si="36"/>
        <v>243.45249999999999</v>
      </c>
      <c r="AC30" s="69">
        <f t="shared" si="37"/>
        <v>8785.0999999999985</v>
      </c>
      <c r="AD30" s="70"/>
      <c r="AE30" s="71">
        <f>+LOOKUP('[2]Report-Date'!$B$1,[2]CPPY!$AI$11:$AT$11,[2]CPPY!AI30:AT30)</f>
        <v>0</v>
      </c>
      <c r="AF30" s="58">
        <f>LOOKUP(12,'[2]Plan-Eco'!$AI$13:$AU$13,'[2]Plan-Eco'!$AI30:$AU30)</f>
        <v>0</v>
      </c>
      <c r="AG30" s="58">
        <f>LOOKUP('[2]Report-Date'!$B$1,'[2]Plan-Eco'!$AI$13:$AU$13,'[2]Plan-Eco'!$AI30:$AU30)</f>
        <v>0</v>
      </c>
      <c r="AH30" s="58">
        <f>LOOKUP('[2]Report-Date'!$B$1,'[2]Actual-Eco'!$AI$13:$AU$13,'[2]Actual-Eco'!$AI30:$AU30)</f>
        <v>0</v>
      </c>
      <c r="AI30" s="66">
        <f t="shared" si="31"/>
        <v>0</v>
      </c>
      <c r="AJ30" s="66">
        <f t="shared" si="22"/>
        <v>0</v>
      </c>
      <c r="AK30" s="52">
        <f t="shared" si="32"/>
        <v>0</v>
      </c>
      <c r="AL30" s="58"/>
      <c r="AM30" s="58">
        <f>+LOOKUP('[2]Report-Date'!$B$1,[2]CPPY!$AW$11:$BH$11,[2]CPPY!AW30:BH30)</f>
        <v>0</v>
      </c>
      <c r="AN30" s="58">
        <f>LOOKUP(12,'[2]Plan-Eco'!$AW$13:$BH$13,'[2]Plan-Eco'!$AW30:$BH30)</f>
        <v>0</v>
      </c>
      <c r="AO30" s="58">
        <f>LOOKUP('[2]Report-Date'!$B$1,'[2]Plan-Eco'!$AW$13:$BH$13,'[2]Plan-Eco'!$AW30:$BH30)</f>
        <v>0</v>
      </c>
      <c r="AP30" s="58">
        <f>LOOKUP('[2]Report-Date'!$B$1,'[2]Actual-Eco'!$AW$13:$BI$13,'[2]Actual-Eco'!$AW30:$BI30)</f>
        <v>0</v>
      </c>
      <c r="AQ30" s="66">
        <f t="shared" si="24"/>
        <v>0</v>
      </c>
      <c r="AR30" s="66">
        <f t="shared" si="25"/>
        <v>0</v>
      </c>
      <c r="AS30" s="58">
        <f t="shared" si="26"/>
        <v>0</v>
      </c>
      <c r="AW30" s="58"/>
      <c r="AX30" s="58"/>
      <c r="AY30" s="58"/>
      <c r="AZ30" s="58"/>
      <c r="BA30" s="58"/>
      <c r="BB30" s="64"/>
    </row>
    <row r="31" spans="1:55">
      <c r="A31" s="58"/>
      <c r="B31" s="58"/>
      <c r="C31" s="65"/>
      <c r="D31" s="58"/>
      <c r="E31" s="65" t="s">
        <v>55</v>
      </c>
      <c r="F31" s="72" t="s">
        <v>56</v>
      </c>
      <c r="G31" s="58">
        <f>W31</f>
        <v>3789255.85</v>
      </c>
      <c r="H31" s="58">
        <f t="shared" si="33"/>
        <v>0</v>
      </c>
      <c r="I31" s="58">
        <f t="shared" si="33"/>
        <v>0</v>
      </c>
      <c r="J31" s="58">
        <f>Z31</f>
        <v>0</v>
      </c>
      <c r="K31" s="66">
        <f t="shared" si="27"/>
        <v>0</v>
      </c>
      <c r="L31" s="66">
        <f t="shared" si="1"/>
        <v>0</v>
      </c>
      <c r="M31" s="58">
        <f t="shared" si="16"/>
        <v>0</v>
      </c>
      <c r="N31" s="58"/>
      <c r="O31" s="58">
        <f>+LOOKUP('[2]Report-Date'!$B$1,[2]CPPY!$G$11:$R$11,[2]CPPY!G31:R31)</f>
        <v>0</v>
      </c>
      <c r="P31" s="58">
        <f>LOOKUP(12,'[2]Plan-Eco'!$G$13:$R$13,'[2]Plan-Eco'!$G31:$R31)</f>
        <v>0</v>
      </c>
      <c r="Q31" s="58">
        <f>LOOKUP('[2]Report-Date'!$B$1,'[2]Plan-Eco'!$G$13:$R$13,'[2]Plan-Eco'!$G31:$R31)</f>
        <v>0</v>
      </c>
      <c r="R31" s="58">
        <f>LOOKUP('[2]Report-Date'!$B$1,'[2]Actual-Eco'!$G$13:$R$13,'[2]Actual-Eco'!$G31:$R31)</f>
        <v>0</v>
      </c>
      <c r="S31" s="66">
        <f t="shared" si="28"/>
        <v>0</v>
      </c>
      <c r="T31" s="66">
        <f t="shared" si="29"/>
        <v>0</v>
      </c>
      <c r="U31" s="58">
        <f t="shared" si="30"/>
        <v>0</v>
      </c>
      <c r="V31" s="58"/>
      <c r="W31" s="67">
        <f>LOOKUP('[2]Report-Date'!$B$1,[2]CPPY!$U$11:$AF$11,[2]CPPY!U31:AF31)</f>
        <v>3789255.85</v>
      </c>
      <c r="X31" s="58">
        <f>LOOKUP(12,'[2]Plan-Eco'!$U$13:$AG$13,'[2]Plan-Eco'!$U31:$AG31)</f>
        <v>0</v>
      </c>
      <c r="Y31" s="58">
        <f>LOOKUP('[2]Report-Date'!$B$1,'[2]Plan-Eco'!$U$13:$AG$13,'[2]Plan-Eco'!$U31:$AG31)</f>
        <v>0</v>
      </c>
      <c r="Z31" s="58">
        <f>LOOKUP('[2]Report-Date'!$B$1,'[2]Actual-Eco'!$U$13:$AG$13,'[2]Actual-Eco'!$U31:$AG31)</f>
        <v>0</v>
      </c>
      <c r="AA31" s="68">
        <f>IF(Y31=0,0,Z31/Y31)*100</f>
        <v>0</v>
      </c>
      <c r="AB31" s="68">
        <f>IF(X31=0,0,Z31/X31)*100</f>
        <v>0</v>
      </c>
      <c r="AC31" s="69">
        <f>+Z31-Y31</f>
        <v>0</v>
      </c>
      <c r="AD31" s="69"/>
      <c r="AE31" s="71">
        <f>+LOOKUP('[2]Report-Date'!$B$1,[2]CPPY!$AI$11:$AT$11,[2]CPPY!AI31:AT31)</f>
        <v>0</v>
      </c>
      <c r="AF31" s="58">
        <f>LOOKUP(12,'[2]Plan-Eco'!$AI$13:$AU$13,'[2]Plan-Eco'!$AI31:$AU31)</f>
        <v>0</v>
      </c>
      <c r="AG31" s="58">
        <f>LOOKUP('[2]Report-Date'!$B$1,'[2]Plan-Eco'!$AI$13:$AU$13,'[2]Plan-Eco'!$AI31:$AU31)</f>
        <v>0</v>
      </c>
      <c r="AH31" s="58">
        <f>LOOKUP('[2]Report-Date'!$B$1,'[2]Actual-Eco'!$AI$13:$AU$13,'[2]Actual-Eco'!$AI31:$AU31)</f>
        <v>0</v>
      </c>
      <c r="AI31" s="66">
        <f t="shared" si="31"/>
        <v>0</v>
      </c>
      <c r="AJ31" s="66">
        <f t="shared" si="22"/>
        <v>0</v>
      </c>
      <c r="AK31" s="52">
        <f t="shared" si="32"/>
        <v>0</v>
      </c>
      <c r="AL31" s="58"/>
      <c r="AM31" s="58">
        <f>+LOOKUP('[2]Report-Date'!$B$1,[2]CPPY!$AW$11:$BH$11,[2]CPPY!AW31:BH31)</f>
        <v>0</v>
      </c>
      <c r="AN31" s="58">
        <f>LOOKUP(12,'[2]Plan-Eco'!$AW$13:$BH$13,'[2]Plan-Eco'!$AW31:$BH31)</f>
        <v>0</v>
      </c>
      <c r="AO31" s="58">
        <f>LOOKUP('[2]Report-Date'!$B$1,'[2]Plan-Eco'!$AW$13:$BH$13,'[2]Plan-Eco'!$AW31:$BH31)</f>
        <v>0</v>
      </c>
      <c r="AP31" s="58">
        <f>LOOKUP('[2]Report-Date'!$B$1,'[2]Actual-Eco'!$AW$13:$BI$13,'[2]Actual-Eco'!$AW31:$BI31)</f>
        <v>0</v>
      </c>
      <c r="AQ31" s="66">
        <f t="shared" si="24"/>
        <v>0</v>
      </c>
      <c r="AR31" s="66">
        <f t="shared" si="25"/>
        <v>0</v>
      </c>
      <c r="AS31" s="58">
        <f t="shared" si="26"/>
        <v>0</v>
      </c>
      <c r="AW31" s="58"/>
      <c r="AX31" s="58"/>
      <c r="AY31" s="58"/>
      <c r="AZ31" s="58"/>
      <c r="BA31" s="58"/>
      <c r="BB31" s="64"/>
    </row>
    <row r="32" spans="1:55">
      <c r="A32" s="58"/>
      <c r="B32" s="58"/>
      <c r="C32" s="65"/>
      <c r="D32" s="58"/>
      <c r="E32" s="65" t="s">
        <v>57</v>
      </c>
      <c r="F32" s="72" t="s">
        <v>58</v>
      </c>
      <c r="G32" s="58">
        <f>W32</f>
        <v>5828.85</v>
      </c>
      <c r="H32" s="58">
        <f t="shared" si="33"/>
        <v>0</v>
      </c>
      <c r="I32" s="58">
        <f t="shared" si="33"/>
        <v>0</v>
      </c>
      <c r="J32" s="58">
        <f t="shared" ref="J32" si="38">Z32</f>
        <v>0</v>
      </c>
      <c r="K32" s="66">
        <f t="shared" si="27"/>
        <v>0</v>
      </c>
      <c r="L32" s="66">
        <f t="shared" si="1"/>
        <v>0</v>
      </c>
      <c r="M32" s="58">
        <f t="shared" si="16"/>
        <v>0</v>
      </c>
      <c r="N32" s="58"/>
      <c r="O32" s="58">
        <f>+LOOKUP('[2]Report-Date'!$B$1,[2]CPPY!$G$11:$R$11,[2]CPPY!G32:R32)</f>
        <v>0</v>
      </c>
      <c r="P32" s="58">
        <f>LOOKUP(12,'[2]Plan-Eco'!$G$13:$R$13,'[2]Plan-Eco'!$G32:$R32)</f>
        <v>0</v>
      </c>
      <c r="Q32" s="58">
        <f>LOOKUP('[2]Report-Date'!$B$1,'[2]Plan-Eco'!$G$13:$R$13,'[2]Plan-Eco'!$G32:$R32)</f>
        <v>0</v>
      </c>
      <c r="R32" s="58">
        <f>LOOKUP('[2]Report-Date'!$B$1,'[2]Actual-Eco'!$G$13:$R$13,'[2]Actual-Eco'!$G32:$R32)</f>
        <v>0</v>
      </c>
      <c r="S32" s="66">
        <f t="shared" si="28"/>
        <v>0</v>
      </c>
      <c r="T32" s="66">
        <f t="shared" si="29"/>
        <v>0</v>
      </c>
      <c r="U32" s="58">
        <f t="shared" si="30"/>
        <v>0</v>
      </c>
      <c r="V32" s="58"/>
      <c r="W32" s="67">
        <f>LOOKUP('[2]Report-Date'!$B$1,[2]CPPY!$U$11:$AF$11,[2]CPPY!U32:AF32)</f>
        <v>5828.85</v>
      </c>
      <c r="X32" s="58">
        <f>LOOKUP(12,'[2]Plan-Eco'!$U$13:$AG$13,'[2]Plan-Eco'!$U32:$AG32)</f>
        <v>0</v>
      </c>
      <c r="Y32" s="58">
        <f>LOOKUP('[2]Report-Date'!$B$1,'[2]Plan-Eco'!$U$13:$AG$13,'[2]Plan-Eco'!$U32:$AG32)</f>
        <v>0</v>
      </c>
      <c r="Z32" s="58">
        <f>LOOKUP('[2]Report-Date'!$B$1,'[2]Actual-Eco'!$U$13:$AG$13,'[2]Actual-Eco'!$U32:$AG32)</f>
        <v>0</v>
      </c>
      <c r="AA32" s="68">
        <f>IF(Y32=0,0,Z32/Y32)*100</f>
        <v>0</v>
      </c>
      <c r="AB32" s="68">
        <f>IF(X32=0,0,Z32/X32)*100</f>
        <v>0</v>
      </c>
      <c r="AC32" s="69">
        <f>+Z32-Y32</f>
        <v>0</v>
      </c>
      <c r="AD32" s="69"/>
      <c r="AE32" s="71">
        <f>+LOOKUP('[2]Report-Date'!$B$1,[2]CPPY!$AI$11:$AT$11,[2]CPPY!AI32:AT32)</f>
        <v>0</v>
      </c>
      <c r="AF32" s="58">
        <f>LOOKUP(12,'[2]Plan-Eco'!$AI$13:$AU$13,'[2]Plan-Eco'!$AI32:$AU32)</f>
        <v>0</v>
      </c>
      <c r="AG32" s="58">
        <f>LOOKUP('[2]Report-Date'!$B$1,'[2]Plan-Eco'!$AI$13:$AU$13,'[2]Plan-Eco'!$AI32:$AU32)</f>
        <v>0</v>
      </c>
      <c r="AH32" s="58">
        <f>LOOKUP('[2]Report-Date'!$B$1,'[2]Actual-Eco'!$AI$13:$AU$13,'[2]Actual-Eco'!$AI32:$AU32)</f>
        <v>0</v>
      </c>
      <c r="AI32" s="66">
        <f t="shared" si="31"/>
        <v>0</v>
      </c>
      <c r="AJ32" s="66">
        <f t="shared" si="22"/>
        <v>0</v>
      </c>
      <c r="AK32" s="52">
        <f t="shared" si="32"/>
        <v>0</v>
      </c>
      <c r="AL32" s="58"/>
      <c r="AM32" s="58">
        <f>+LOOKUP('[2]Report-Date'!$B$1,[2]CPPY!$AW$11:$BH$11,[2]CPPY!AW32:BH32)</f>
        <v>0</v>
      </c>
      <c r="AN32" s="58">
        <f>LOOKUP(12,'[2]Plan-Eco'!$AW$13:$BH$13,'[2]Plan-Eco'!$AW32:$BH32)</f>
        <v>0</v>
      </c>
      <c r="AO32" s="58">
        <f>LOOKUP('[2]Report-Date'!$B$1,'[2]Plan-Eco'!$AW$13:$BH$13,'[2]Plan-Eco'!$AW32:$BH32)</f>
        <v>0</v>
      </c>
      <c r="AP32" s="58">
        <f>LOOKUP('[2]Report-Date'!$B$1,'[2]Actual-Eco'!$AW$13:$BI$13,'[2]Actual-Eco'!$AW32:$BI32)</f>
        <v>0</v>
      </c>
      <c r="AQ32" s="66">
        <f t="shared" si="24"/>
        <v>0</v>
      </c>
      <c r="AR32" s="66">
        <f t="shared" si="25"/>
        <v>0</v>
      </c>
      <c r="AS32" s="58">
        <f t="shared" si="26"/>
        <v>0</v>
      </c>
      <c r="AW32" s="58"/>
      <c r="AX32" s="58"/>
      <c r="AY32" s="58"/>
      <c r="AZ32" s="58"/>
      <c r="BA32" s="73"/>
      <c r="BB32" s="74"/>
    </row>
    <row r="33" spans="1:54">
      <c r="A33" s="58"/>
      <c r="B33" s="58"/>
      <c r="C33" s="65"/>
      <c r="D33" s="58"/>
      <c r="E33" s="65" t="s">
        <v>59</v>
      </c>
      <c r="F33" s="72" t="s">
        <v>60</v>
      </c>
      <c r="G33" s="58">
        <f>W33</f>
        <v>1022315.625</v>
      </c>
      <c r="H33" s="58">
        <f t="shared" si="33"/>
        <v>4739000</v>
      </c>
      <c r="I33" s="58">
        <f t="shared" si="33"/>
        <v>1113695.2</v>
      </c>
      <c r="J33" s="58">
        <f>Z33</f>
        <v>930179.98</v>
      </c>
      <c r="K33" s="66">
        <f>IF(I33=0,0,J33/I33)*100</f>
        <v>83.521952864661714</v>
      </c>
      <c r="L33" s="66">
        <f>IF(H33=0,0,J33/H33)*100</f>
        <v>19.628191179573751</v>
      </c>
      <c r="M33" s="58">
        <f>+J33-I33</f>
        <v>-183515.21999999997</v>
      </c>
      <c r="N33" s="58"/>
      <c r="O33" s="58">
        <f>+LOOKUP('[2]Report-Date'!$B$1,[2]CPPY!$G$11:$R$11,[2]CPPY!G33:R33)</f>
        <v>0</v>
      </c>
      <c r="P33" s="58">
        <f>LOOKUP(12,'[2]Plan-Eco'!$G$13:$R$13,'[2]Plan-Eco'!$G33:$R33)</f>
        <v>0</v>
      </c>
      <c r="Q33" s="58">
        <f>LOOKUP('[2]Report-Date'!$B$1,'[2]Plan-Eco'!$G$13:$R$13,'[2]Plan-Eco'!$G33:$R33)</f>
        <v>0</v>
      </c>
      <c r="R33" s="58">
        <f>LOOKUP('[2]Report-Date'!$B$1,'[2]Actual-Eco'!$G$13:$R$13,'[2]Actual-Eco'!$G33:$R33)</f>
        <v>0</v>
      </c>
      <c r="S33" s="66">
        <f t="shared" si="28"/>
        <v>0</v>
      </c>
      <c r="T33" s="66">
        <f t="shared" si="29"/>
        <v>0</v>
      </c>
      <c r="U33" s="58">
        <f t="shared" si="30"/>
        <v>0</v>
      </c>
      <c r="V33" s="58"/>
      <c r="W33" s="67">
        <f>LOOKUP('[2]Report-Date'!$B$1,[2]CPPY!$U$11:$AF$11,[2]CPPY!U33:AF33)</f>
        <v>1022315.625</v>
      </c>
      <c r="X33" s="58">
        <f>LOOKUP(12,'[2]Plan-Eco'!$U$13:$AG$13,'[2]Plan-Eco'!$U33:$AG33)</f>
        <v>4739000</v>
      </c>
      <c r="Y33" s="58">
        <f>LOOKUP('[2]Report-Date'!$B$1,'[2]Plan-Eco'!$U$13:$AG$13,'[2]Plan-Eco'!$U33:$AG33)</f>
        <v>1113695.2</v>
      </c>
      <c r="Z33" s="58">
        <f>LOOKUP('[2]Report-Date'!$B$1,'[2]Actual-Eco'!$U$13:$AG$13,'[2]Actual-Eco'!$U33:$AG33)</f>
        <v>930179.98</v>
      </c>
      <c r="AA33" s="68">
        <f>IF(Y33=0,0,Z33/Y33)*100</f>
        <v>83.521952864661714</v>
      </c>
      <c r="AB33" s="68">
        <f>IF(X33=0,0,Z33/X33)*100</f>
        <v>19.628191179573751</v>
      </c>
      <c r="AC33" s="69">
        <f>+Z33-Y33</f>
        <v>-183515.21999999997</v>
      </c>
      <c r="AD33" s="69"/>
      <c r="AE33" s="71">
        <f>+LOOKUP('[2]Report-Date'!$B$1,[2]CPPY!$AI$11:$AT$11,[2]CPPY!AI33:AT33)</f>
        <v>0</v>
      </c>
      <c r="AF33" s="58">
        <f>LOOKUP(12,'[2]Plan-Eco'!$AI$13:$AU$13,'[2]Plan-Eco'!$AI33:$AU33)</f>
        <v>0</v>
      </c>
      <c r="AG33" s="58">
        <f>LOOKUP('[2]Report-Date'!$B$1,'[2]Plan-Eco'!$AI$13:$AU$13,'[2]Plan-Eco'!$AI33:$AU33)</f>
        <v>0</v>
      </c>
      <c r="AH33" s="58">
        <f>LOOKUP('[2]Report-Date'!$B$1,'[2]Actual-Eco'!$AI$13:$AU$13,'[2]Actual-Eco'!$AI33:$AU33)</f>
        <v>0</v>
      </c>
      <c r="AI33" s="66">
        <f t="shared" si="31"/>
        <v>0</v>
      </c>
      <c r="AJ33" s="66">
        <f t="shared" si="22"/>
        <v>0</v>
      </c>
      <c r="AK33" s="52">
        <f t="shared" si="32"/>
        <v>0</v>
      </c>
      <c r="AL33" s="58"/>
      <c r="AM33" s="58">
        <f>+LOOKUP('[2]Report-Date'!$B$1,[2]CPPY!$AW$11:$BH$11,[2]CPPY!AW33:BH33)</f>
        <v>0</v>
      </c>
      <c r="AN33" s="58">
        <f>LOOKUP(12,'[2]Plan-Eco'!$AW$13:$BH$13,'[2]Plan-Eco'!$AW33:$BH33)</f>
        <v>0</v>
      </c>
      <c r="AO33" s="58">
        <f>LOOKUP('[2]Report-Date'!$B$1,'[2]Plan-Eco'!$AW$13:$BH$13,'[2]Plan-Eco'!$AW33:$BH33)</f>
        <v>0</v>
      </c>
      <c r="AP33" s="58">
        <f>LOOKUP('[2]Report-Date'!$B$1,'[2]Actual-Eco'!$AW$13:$BI$13,'[2]Actual-Eco'!$AW33:$BI33)</f>
        <v>0</v>
      </c>
      <c r="AQ33" s="66">
        <f>IF(AO33=0,0,AP33/AO33)*100</f>
        <v>0</v>
      </c>
      <c r="AR33" s="66">
        <f>IF(AN33=0,0,AP33/AN33)*100</f>
        <v>0</v>
      </c>
      <c r="AS33" s="58">
        <f>+AP33-AO33</f>
        <v>0</v>
      </c>
      <c r="AW33" s="52"/>
      <c r="AX33" s="52"/>
      <c r="AY33" s="54"/>
      <c r="AZ33" s="52"/>
      <c r="BA33" s="52"/>
      <c r="BB33" s="52"/>
    </row>
    <row r="34" spans="1:54">
      <c r="A34" s="58"/>
      <c r="B34" s="58"/>
      <c r="C34" s="65"/>
      <c r="D34" s="58"/>
      <c r="E34" s="65" t="s">
        <v>61</v>
      </c>
      <c r="F34" s="72" t="s">
        <v>62</v>
      </c>
      <c r="G34" s="58">
        <f>W34</f>
        <v>3131281.07</v>
      </c>
      <c r="H34" s="58">
        <f t="shared" si="33"/>
        <v>16210000</v>
      </c>
      <c r="I34" s="58">
        <f t="shared" si="33"/>
        <v>2480210.1</v>
      </c>
      <c r="J34" s="58">
        <f>Z34</f>
        <v>4754035.9380000001</v>
      </c>
      <c r="K34" s="66">
        <f>IF(I34=0,0,J34/I34)*100</f>
        <v>191.67875890836828</v>
      </c>
      <c r="L34" s="66">
        <f>IF(H34=0,0,J34/H34)*100</f>
        <v>29.327797273288091</v>
      </c>
      <c r="M34" s="58">
        <f>+J34-I34</f>
        <v>2273825.838</v>
      </c>
      <c r="N34" s="58"/>
      <c r="O34" s="58">
        <f>+LOOKUP('[2]Report-Date'!$B$1,[2]CPPY!$G$11:$R$11,[2]CPPY!G34:R34)</f>
        <v>0</v>
      </c>
      <c r="P34" s="58">
        <f>LOOKUP(12,'[2]Plan-Eco'!$G$13:$R$13,'[2]Plan-Eco'!$G34:$R34)</f>
        <v>0</v>
      </c>
      <c r="Q34" s="58">
        <f>LOOKUP('[2]Report-Date'!$B$1,'[2]Plan-Eco'!$G$13:$R$13,'[2]Plan-Eco'!$G34:$R34)</f>
        <v>0</v>
      </c>
      <c r="R34" s="58">
        <f>LOOKUP('[2]Report-Date'!$B$1,'[2]Actual-Eco'!$G$13:$R$13,'[2]Actual-Eco'!$G34:$R34)</f>
        <v>0</v>
      </c>
      <c r="S34" s="66">
        <f t="shared" si="28"/>
        <v>0</v>
      </c>
      <c r="T34" s="66">
        <f t="shared" si="29"/>
        <v>0</v>
      </c>
      <c r="U34" s="58">
        <f t="shared" si="30"/>
        <v>0</v>
      </c>
      <c r="V34" s="58"/>
      <c r="W34" s="67">
        <f>LOOKUP('[2]Report-Date'!$B$1,[2]CPPY!$U$11:$AF$11,[2]CPPY!U34:AF34)</f>
        <v>3131281.07</v>
      </c>
      <c r="X34" s="58">
        <f>LOOKUP(12,'[2]Plan-Eco'!$U$13:$AG$13,'[2]Plan-Eco'!$U34:$AG34)</f>
        <v>16210000</v>
      </c>
      <c r="Y34" s="58">
        <f>LOOKUP('[2]Report-Date'!$B$1,'[2]Plan-Eco'!$U$13:$AG$13,'[2]Plan-Eco'!$U34:$AG34)</f>
        <v>2480210.1</v>
      </c>
      <c r="Z34" s="58">
        <f>LOOKUP('[2]Report-Date'!$B$1,'[2]Actual-Eco'!$U$13:$AG$13,'[2]Actual-Eco'!$U34:$AG34)</f>
        <v>4754035.9380000001</v>
      </c>
      <c r="AA34" s="68">
        <f>IF(Y34=0,0,Z34/Y34)*100</f>
        <v>191.67875890836828</v>
      </c>
      <c r="AB34" s="68">
        <f>IF(X34=0,0,Z34/X34)*100</f>
        <v>29.327797273288091</v>
      </c>
      <c r="AC34" s="69">
        <f>+Z34-Y34</f>
        <v>2273825.838</v>
      </c>
      <c r="AD34" s="69"/>
      <c r="AE34" s="71">
        <f>+LOOKUP('[2]Report-Date'!$B$1,[2]CPPY!$AI$11:$AT$11,[2]CPPY!AI34:AT34)</f>
        <v>0</v>
      </c>
      <c r="AF34" s="58">
        <f>LOOKUP(12,'[2]Plan-Eco'!$AI$13:$AU$13,'[2]Plan-Eco'!$AI34:$AU34)</f>
        <v>0</v>
      </c>
      <c r="AG34" s="58">
        <f>LOOKUP('[2]Report-Date'!$B$1,'[2]Plan-Eco'!$AI$13:$AU$13,'[2]Plan-Eco'!$AI34:$AU34)</f>
        <v>0</v>
      </c>
      <c r="AH34" s="58">
        <f>LOOKUP('[2]Report-Date'!$B$1,'[2]Actual-Eco'!$AI$13:$AU$13,'[2]Actual-Eco'!$AI34:$AU34)</f>
        <v>0</v>
      </c>
      <c r="AI34" s="66">
        <f t="shared" si="31"/>
        <v>0</v>
      </c>
      <c r="AJ34" s="66">
        <f t="shared" si="22"/>
        <v>0</v>
      </c>
      <c r="AK34" s="52">
        <f t="shared" si="32"/>
        <v>0</v>
      </c>
      <c r="AL34" s="58"/>
      <c r="AM34" s="58">
        <f>+LOOKUP('[2]Report-Date'!$B$1,[2]CPPY!$AW$11:$BH$11,[2]CPPY!AW34:BH34)</f>
        <v>0</v>
      </c>
      <c r="AN34" s="58">
        <f>LOOKUP(12,'[2]Plan-Eco'!$AW$13:$BH$13,'[2]Plan-Eco'!$AW34:$BH34)</f>
        <v>0</v>
      </c>
      <c r="AO34" s="58">
        <f>LOOKUP('[2]Report-Date'!$B$1,'[2]Plan-Eco'!$AW$13:$BH$13,'[2]Plan-Eco'!$AW34:$BH34)</f>
        <v>0</v>
      </c>
      <c r="AP34" s="58">
        <f>LOOKUP('[2]Report-Date'!$B$1,'[2]Actual-Eco'!$AW$13:$BI$13,'[2]Actual-Eco'!$AW34:$BI34)</f>
        <v>0</v>
      </c>
      <c r="AQ34" s="66">
        <f>IF(AO34=0,0,AP34/AO34)*100</f>
        <v>0</v>
      </c>
      <c r="AR34" s="66">
        <f>IF(AN34=0,0,AP34/AN34)*100</f>
        <v>0</v>
      </c>
      <c r="AS34" s="58">
        <f>+AP34-AO34</f>
        <v>0</v>
      </c>
      <c r="AW34" s="52"/>
      <c r="AX34" s="52"/>
      <c r="AY34" s="54"/>
      <c r="AZ34" s="52"/>
      <c r="BA34" s="52"/>
      <c r="BB34" s="52"/>
    </row>
    <row r="35" spans="1:54">
      <c r="A35" s="58"/>
      <c r="B35" s="58"/>
      <c r="C35" s="65"/>
      <c r="D35" s="58"/>
      <c r="E35" s="65" t="s">
        <v>63</v>
      </c>
      <c r="F35" s="72" t="s">
        <v>64</v>
      </c>
      <c r="G35" s="58">
        <f>O35+W35</f>
        <v>-1291427.3999999999</v>
      </c>
      <c r="H35" s="58">
        <f t="shared" si="33"/>
        <v>-29248366.399999999</v>
      </c>
      <c r="I35" s="58">
        <f t="shared" si="33"/>
        <v>-7137410.9000000004</v>
      </c>
      <c r="J35" s="58">
        <f>+Z35</f>
        <v>-6569458.5</v>
      </c>
      <c r="K35" s="66">
        <f>IF(I35=0,0,J35/I35)*100</f>
        <v>92.042599088697557</v>
      </c>
      <c r="L35" s="66">
        <f>IF(H35=0,0,J35/H35)*100</f>
        <v>22.460941613477601</v>
      </c>
      <c r="M35" s="58">
        <f>+J35-I35</f>
        <v>567952.40000000037</v>
      </c>
      <c r="N35" s="58"/>
      <c r="O35" s="58">
        <f>+LOOKUP('[2]Report-Date'!$B$1,[2]CPPY!$G$11:$R$11,[2]CPPY!G35:R35)</f>
        <v>0</v>
      </c>
      <c r="P35" s="58">
        <f>LOOKUP(12,'[2]Plan-Eco'!$G$13:$R$13,'[2]Plan-Eco'!$G35:$R35)</f>
        <v>0</v>
      </c>
      <c r="Q35" s="58">
        <f>LOOKUP('[2]Report-Date'!$B$1,'[2]Plan-Eco'!$G$13:$R$13,'[2]Plan-Eco'!$G35:$R35)</f>
        <v>0</v>
      </c>
      <c r="R35" s="58">
        <f>LOOKUP('[2]Report-Date'!$B$1,'[2]Actual-Eco'!$G$13:$R$13,'[2]Actual-Eco'!$G35:$R35)</f>
        <v>0</v>
      </c>
      <c r="S35" s="66">
        <f t="shared" si="28"/>
        <v>0</v>
      </c>
      <c r="T35" s="66">
        <f t="shared" si="29"/>
        <v>0</v>
      </c>
      <c r="U35" s="58">
        <f t="shared" si="30"/>
        <v>0</v>
      </c>
      <c r="V35" s="58"/>
      <c r="W35" s="67">
        <f>LOOKUP('[2]Report-Date'!$B$1,[2]CPPY!$U$11:$AF$11,[2]CPPY!U35:AF35)</f>
        <v>-1291427.3999999999</v>
      </c>
      <c r="X35" s="58">
        <f>LOOKUP(12,'[2]Plan-Eco'!$U$13:$AG$13,'[2]Plan-Eco'!$U35:$AG35)</f>
        <v>-29248366.399999999</v>
      </c>
      <c r="Y35" s="58">
        <f>LOOKUP('[2]Report-Date'!$B$1,'[2]Plan-Eco'!$U$13:$AG$13,'[2]Plan-Eco'!$U35:$AG35)</f>
        <v>-7137410.9000000004</v>
      </c>
      <c r="Z35" s="67">
        <f>LOOKUP('[2]Report-Date'!$B$1,'[2]Actual-Eco'!$U$13:$AG$13,'[2]Actual-Eco'!$U35:$AG35)</f>
        <v>-6569458.5</v>
      </c>
      <c r="AA35" s="68">
        <f t="shared" ref="AA35:AA37" si="39">IF(Y35=0,0,Z35/Y35)*100</f>
        <v>92.042599088697557</v>
      </c>
      <c r="AB35" s="68">
        <f t="shared" ref="AB35:AB37" si="40">IF(X35=0,0,Z35/X35)*100</f>
        <v>22.460941613477601</v>
      </c>
      <c r="AC35" s="69">
        <f t="shared" ref="AC35:AC37" si="41">+Z35-Y35</f>
        <v>567952.40000000037</v>
      </c>
      <c r="AD35" s="70"/>
      <c r="AE35" s="71">
        <f>+LOOKUP('[2]Report-Date'!$B$1,[2]CPPY!$AI$11:$AT$11,[2]CPPY!AI35:AT35)</f>
        <v>0</v>
      </c>
      <c r="AF35" s="58">
        <f>LOOKUP(12,'[2]Plan-Eco'!$AI$13:$AU$13,'[2]Plan-Eco'!$AI35:$AU35)</f>
        <v>0</v>
      </c>
      <c r="AG35" s="58">
        <f>LOOKUP('[2]Report-Date'!$B$1,'[2]Plan-Eco'!$AI$13:$AU$13,'[2]Plan-Eco'!$AI35:$AU35)</f>
        <v>0</v>
      </c>
      <c r="AH35" s="58">
        <f>LOOKUP('[2]Report-Date'!$B$1,'[2]Actual-Eco'!$AI$13:$AU$13,'[2]Actual-Eco'!$AI35:$AU35)</f>
        <v>0</v>
      </c>
      <c r="AI35" s="66">
        <f t="shared" si="31"/>
        <v>0</v>
      </c>
      <c r="AJ35" s="66">
        <f t="shared" si="22"/>
        <v>0</v>
      </c>
      <c r="AK35" s="52">
        <f t="shared" si="32"/>
        <v>0</v>
      </c>
      <c r="AL35" s="58"/>
      <c r="AM35" s="58">
        <f>+LOOKUP('[2]Report-Date'!$B$1,[2]CPPY!$AW$11:$BH$11,[2]CPPY!AW35:BH35)</f>
        <v>0</v>
      </c>
      <c r="AN35" s="58">
        <f>LOOKUP(12,'[2]Plan-Eco'!$AW$13:$BH$13,'[2]Plan-Eco'!$AW35:$BH35)</f>
        <v>0</v>
      </c>
      <c r="AO35" s="58">
        <f>LOOKUP('[2]Report-Date'!$B$1,'[2]Plan-Eco'!$AW$13:$BH$13,'[2]Plan-Eco'!$AW35:$BH35)</f>
        <v>0</v>
      </c>
      <c r="AP35" s="58">
        <f>LOOKUP('[2]Report-Date'!$B$1,'[2]Actual-Eco'!$AW$13:$BI$13,'[2]Actual-Eco'!$AW35:$BI35)</f>
        <v>0</v>
      </c>
      <c r="AQ35" s="66"/>
      <c r="AR35" s="66">
        <f>IF(AN35=0,0,AP35/AN35)*100</f>
        <v>0</v>
      </c>
      <c r="AS35" s="58"/>
      <c r="AW35" s="58"/>
      <c r="AX35" s="58"/>
      <c r="AY35" s="58"/>
      <c r="AZ35" s="58"/>
      <c r="BA35" s="58"/>
      <c r="BB35" s="64"/>
    </row>
    <row r="36" spans="1:54">
      <c r="A36" s="58"/>
      <c r="B36" s="58"/>
      <c r="C36" s="65"/>
      <c r="D36" s="58" t="s">
        <v>65</v>
      </c>
      <c r="E36" s="73" t="s">
        <v>66</v>
      </c>
      <c r="F36" s="74"/>
      <c r="G36" s="58">
        <f>+AE36+O36</f>
        <v>4790.3999999999996</v>
      </c>
      <c r="H36" s="58">
        <f t="shared" si="33"/>
        <v>0</v>
      </c>
      <c r="I36" s="58">
        <f t="shared" si="33"/>
        <v>0</v>
      </c>
      <c r="J36" s="58">
        <f>+AH36+R36</f>
        <v>0</v>
      </c>
      <c r="K36" s="66">
        <f t="shared" si="27"/>
        <v>0</v>
      </c>
      <c r="L36" s="66">
        <f t="shared" si="1"/>
        <v>0</v>
      </c>
      <c r="M36" s="58">
        <f t="shared" si="16"/>
        <v>0</v>
      </c>
      <c r="N36" s="58"/>
      <c r="O36" s="58">
        <f>+LOOKUP('[2]Report-Date'!$B$1,[2]CPPY!$G$11:$R$11,[2]CPPY!G36:R36)</f>
        <v>4790.3999999999996</v>
      </c>
      <c r="P36" s="58">
        <f>LOOKUP(12,'[2]Plan-Eco'!$G$13:$R$13,'[2]Plan-Eco'!$G36:$R36)</f>
        <v>0</v>
      </c>
      <c r="Q36" s="58">
        <f>LOOKUP('[2]Report-Date'!$B$1,'[2]Plan-Eco'!$G$13:$R$13,'[2]Plan-Eco'!$G36:$R36)</f>
        <v>0</v>
      </c>
      <c r="R36" s="58">
        <f>LOOKUP('[2]Report-Date'!$B$1,'[2]Actual-Eco'!$G$13:$R$13,'[2]Actual-Eco'!$G36:$R36)</f>
        <v>0</v>
      </c>
      <c r="S36" s="66">
        <f t="shared" si="28"/>
        <v>0</v>
      </c>
      <c r="T36" s="66">
        <f t="shared" si="29"/>
        <v>0</v>
      </c>
      <c r="U36" s="58">
        <f t="shared" si="30"/>
        <v>0</v>
      </c>
      <c r="V36" s="58"/>
      <c r="W36" s="67">
        <f>LOOKUP('[2]Report-Date'!$B$1,[2]CPPY!$U$11:$AF$11,[2]CPPY!U36:AF36)</f>
        <v>0</v>
      </c>
      <c r="X36" s="58">
        <f>LOOKUP(12,'[2]Plan-Eco'!$U$13:$AG$13,'[2]Plan-Eco'!$U36:$AG36)</f>
        <v>0</v>
      </c>
      <c r="Y36" s="67">
        <f>LOOKUP('[2]Report-Date'!$B$1,[2]CPPY!$U$11:$AF$11,[2]CPPY!W36:AH36)</f>
        <v>0</v>
      </c>
      <c r="Z36" s="67">
        <f>LOOKUP('[2]Report-Date'!$B$1,[2]CPPY!$U$11:$AF$11,[2]CPPY!X36:AI36)</f>
        <v>0</v>
      </c>
      <c r="AA36" s="68">
        <f t="shared" si="39"/>
        <v>0</v>
      </c>
      <c r="AB36" s="68">
        <f t="shared" si="40"/>
        <v>0</v>
      </c>
      <c r="AC36" s="69">
        <f t="shared" si="41"/>
        <v>0</v>
      </c>
      <c r="AD36" s="69"/>
      <c r="AE36" s="71">
        <f>+LOOKUP('[2]Report-Date'!$B$1,[2]CPPY!$AI$11:$AT$11,[2]CPPY!AI36:AT36)</f>
        <v>0</v>
      </c>
      <c r="AF36" s="58">
        <f>LOOKUP(12,'[2]Plan-Eco'!$AI$13:$AU$13,'[2]Plan-Eco'!$AI36:$AU36)</f>
        <v>0</v>
      </c>
      <c r="AG36" s="58">
        <f>LOOKUP('[2]Report-Date'!$B$1,'[2]Plan-Eco'!$AI$13:$AU$13,'[2]Plan-Eco'!$AI36:$AU36)</f>
        <v>0</v>
      </c>
      <c r="AH36" s="58">
        <f>LOOKUP('[2]Report-Date'!$B$1,'[2]Actual-Eco'!$AI$13:$AU$13,'[2]Actual-Eco'!$AI36:$AU36)</f>
        <v>0</v>
      </c>
      <c r="AI36" s="66">
        <f t="shared" si="31"/>
        <v>0</v>
      </c>
      <c r="AJ36" s="66">
        <f t="shared" si="22"/>
        <v>0</v>
      </c>
      <c r="AK36" s="58">
        <f t="shared" si="32"/>
        <v>0</v>
      </c>
      <c r="AL36" s="58"/>
      <c r="AM36" s="58">
        <f>+LOOKUP('[2]Report-Date'!$B$1,[2]CPPY!$AW$11:$BH$11,[2]CPPY!AW36:BH36)</f>
        <v>0</v>
      </c>
      <c r="AN36" s="58">
        <f>LOOKUP(12,'[2]Plan-Eco'!$AW$13:$BH$13,'[2]Plan-Eco'!$AW36:$BH36)</f>
        <v>0</v>
      </c>
      <c r="AO36" s="58">
        <f>LOOKUP('[2]Report-Date'!$B$1,'[2]Plan-Eco'!$AW$13:$BH$13,'[2]Plan-Eco'!$AW36:$BH36)</f>
        <v>0</v>
      </c>
      <c r="AP36" s="58">
        <f>LOOKUP('[2]Report-Date'!$B$1,'[2]Actual-Eco'!$AW$13:$BI$13,'[2]Actual-Eco'!$AW36:$BI36)</f>
        <v>0</v>
      </c>
      <c r="AQ36" s="66">
        <f t="shared" si="24"/>
        <v>0</v>
      </c>
      <c r="AR36" s="66">
        <f t="shared" si="25"/>
        <v>0</v>
      </c>
      <c r="AS36" s="58">
        <f t="shared" si="26"/>
        <v>0</v>
      </c>
      <c r="AW36" s="52"/>
      <c r="AX36" s="52"/>
      <c r="AY36" s="54"/>
      <c r="AZ36" s="52"/>
      <c r="BA36" s="52"/>
      <c r="BB36" s="52"/>
    </row>
    <row r="37" spans="1:54">
      <c r="A37" s="52"/>
      <c r="B37" s="52"/>
      <c r="C37" s="63" t="s">
        <v>67</v>
      </c>
      <c r="D37" s="52" t="s">
        <v>68</v>
      </c>
      <c r="E37" s="52"/>
      <c r="F37" s="52"/>
      <c r="G37" s="52">
        <f t="shared" ref="G37:J37" si="42">+AM37-O107-O139-W107-AM107-AE139</f>
        <v>133064030.89220002</v>
      </c>
      <c r="H37" s="52">
        <f t="shared" si="42"/>
        <v>730309348.93416727</v>
      </c>
      <c r="I37" s="52">
        <f t="shared" si="42"/>
        <v>145520769.90909636</v>
      </c>
      <c r="J37" s="52">
        <f t="shared" si="42"/>
        <v>176083379.5821</v>
      </c>
      <c r="K37" s="60">
        <f t="shared" si="27"/>
        <v>121.00223197835982</v>
      </c>
      <c r="L37" s="60">
        <f t="shared" si="1"/>
        <v>24.110793575226818</v>
      </c>
      <c r="M37" s="52">
        <f t="shared" si="16"/>
        <v>30562609.673003644</v>
      </c>
      <c r="N37" s="52"/>
      <c r="O37" s="52">
        <f>+LOOKUP('[2]Report-Date'!$B$1,[2]CPPY!$G$11:$R$11,[2]CPPY!G37:R37)</f>
        <v>0</v>
      </c>
      <c r="P37" s="58">
        <f>LOOKUP(12,'[2]Plan-Eco'!$G$13:$R$13,'[2]Plan-Eco'!$G37:$R37)</f>
        <v>0</v>
      </c>
      <c r="Q37" s="75">
        <f>LOOKUP('[2]Report-Date'!$B$1,'[2]Plan-Eco'!$G$13:$R$13,'[2]Plan-Eco'!$G37:$R37)</f>
        <v>0</v>
      </c>
      <c r="R37" s="75">
        <f>LOOKUP('[2]Report-Date'!$B$1,'[2]Actual-Eco'!$G$13:$R$13,'[2]Actual-Eco'!$G37:$R37)</f>
        <v>0</v>
      </c>
      <c r="S37" s="75">
        <f t="shared" si="28"/>
        <v>0</v>
      </c>
      <c r="T37" s="75">
        <f t="shared" si="29"/>
        <v>0</v>
      </c>
      <c r="U37" s="75">
        <f t="shared" si="30"/>
        <v>0</v>
      </c>
      <c r="V37" s="52"/>
      <c r="W37" s="67">
        <f>LOOKUP('[2]Report-Date'!$B$1,[2]CPPY!$U$11:$AF$11,[2]CPPY!U37:AF37)</f>
        <v>0</v>
      </c>
      <c r="X37" s="58">
        <f>LOOKUP(12,'[2]Plan-Eco'!$U$13:$AG$13,'[2]Plan-Eco'!$U37:$AG37)</f>
        <v>0</v>
      </c>
      <c r="Y37" s="67">
        <f>LOOKUP('[2]Report-Date'!$B$1,[2]CPPY!$U$11:$AF$11,[2]CPPY!W37:AH37)</f>
        <v>0</v>
      </c>
      <c r="Z37" s="67">
        <f>LOOKUP('[2]Report-Date'!$B$1,[2]CPPY!$U$11:$AF$11,[2]CPPY!X37:AI37)</f>
        <v>0</v>
      </c>
      <c r="AA37" s="68">
        <f t="shared" si="39"/>
        <v>0</v>
      </c>
      <c r="AB37" s="68">
        <f t="shared" si="40"/>
        <v>0</v>
      </c>
      <c r="AC37" s="69">
        <f t="shared" si="41"/>
        <v>0</v>
      </c>
      <c r="AD37" s="70"/>
      <c r="AE37" s="71">
        <f>+[2]CPPY!AI37</f>
        <v>0</v>
      </c>
      <c r="AF37" s="58">
        <f>LOOKUP(12,'[2]Plan-Eco'!$AI$13:$AU$13,'[2]Plan-Eco'!$AI37:$AU37)</f>
        <v>0</v>
      </c>
      <c r="AG37" s="58">
        <f>LOOKUP('[2]Report-Date'!$B$1,'[2]Plan-Eco'!$AI$13:$AU$13,'[2]Plan-Eco'!$AI37:$AU37)</f>
        <v>0</v>
      </c>
      <c r="AH37" s="58">
        <f>LOOKUP('[2]Report-Date'!$B$1,'[2]Actual-Eco'!$AI$13:$AU$13,'[2]Actual-Eco'!$AI37:$AU37)</f>
        <v>0</v>
      </c>
      <c r="AI37" s="60">
        <f t="shared" si="31"/>
        <v>0</v>
      </c>
      <c r="AJ37" s="60">
        <f t="shared" si="22"/>
        <v>0</v>
      </c>
      <c r="AK37" s="52">
        <f t="shared" si="32"/>
        <v>0</v>
      </c>
      <c r="AL37" s="52"/>
      <c r="AM37" s="58">
        <f>+LOOKUP('[2]Report-Date'!$B$1,[2]CPPY!$AW$11:$BH$11,[2]CPPY!AW37:BH37)</f>
        <v>157258305.17000002</v>
      </c>
      <c r="AN37" s="58">
        <f>LOOKUP(12,'[2]Plan-Eco'!$AW$13:$BH$13,'[2]Plan-Eco'!$AW37:$BH37)</f>
        <v>875340220.73416734</v>
      </c>
      <c r="AO37" s="58">
        <f>LOOKUP('[2]Report-Date'!$B$1,'[2]Plan-Eco'!$AW$13:$BH$13,'[2]Plan-Eco'!$AW37:$BH37)</f>
        <v>181765621.91909635</v>
      </c>
      <c r="AP37" s="58">
        <f>LOOKUP('[2]Report-Date'!$B$1,'[2]Actual-Eco'!$AW$13:$BI$13,'[2]Actual-Eco'!$AW37:$BI37)</f>
        <v>208835577.30000001</v>
      </c>
      <c r="AQ37" s="60">
        <f>IF(AO37=0,0,AP37/AO37)*100</f>
        <v>114.89278065626318</v>
      </c>
      <c r="AR37" s="60">
        <f t="shared" si="25"/>
        <v>23.857646701627051</v>
      </c>
      <c r="AS37" s="52">
        <f t="shared" si="26"/>
        <v>27069955.380903661</v>
      </c>
      <c r="AW37" s="51"/>
      <c r="AX37" s="51"/>
      <c r="AY37" s="51"/>
      <c r="AZ37" s="58"/>
      <c r="BA37" s="51"/>
      <c r="BB37" s="51"/>
    </row>
    <row r="38" spans="1:54">
      <c r="A38" s="52"/>
      <c r="B38" s="52"/>
      <c r="C38" s="63" t="s">
        <v>69</v>
      </c>
      <c r="D38" s="52" t="s">
        <v>70</v>
      </c>
      <c r="E38" s="52"/>
      <c r="F38" s="52"/>
      <c r="G38" s="52">
        <f>+W38</f>
        <v>4610175.4369999999</v>
      </c>
      <c r="H38" s="52">
        <f>+X38</f>
        <v>23765454</v>
      </c>
      <c r="I38" s="52">
        <f>+Y38</f>
        <v>7057322.5999999996</v>
      </c>
      <c r="J38" s="52">
        <f>+Z38</f>
        <v>7209150.8490000004</v>
      </c>
      <c r="K38" s="60">
        <f t="shared" si="27"/>
        <v>102.15135764092747</v>
      </c>
      <c r="L38" s="60">
        <f t="shared" si="1"/>
        <v>30.334580812131762</v>
      </c>
      <c r="M38" s="52">
        <f t="shared" si="16"/>
        <v>151828.24900000077</v>
      </c>
      <c r="N38" s="52"/>
      <c r="O38" s="52">
        <f>+LOOKUP('[2]Report-Date'!$B$1,[2]CPPY!$G$11:$R$11,[2]CPPY!G38:R38)</f>
        <v>0</v>
      </c>
      <c r="P38" s="58">
        <f>LOOKUP(12,'[2]Plan-Eco'!$G$13:$R$13,'[2]Plan-Eco'!$G38:$R38)</f>
        <v>0</v>
      </c>
      <c r="Q38" s="76">
        <f>LOOKUP('[2]Report-Date'!$B$1,'[2]Plan-Eco'!$G$13:$R$13,'[2]Plan-Eco'!$G38:$R38)</f>
        <v>0</v>
      </c>
      <c r="R38" s="76">
        <f>LOOKUP('[2]Report-Date'!$B$1,'[2]Actual-Eco'!$G$13:$R$13,'[2]Actual-Eco'!$G38:$R38)</f>
        <v>0</v>
      </c>
      <c r="S38" s="76">
        <f t="shared" si="28"/>
        <v>0</v>
      </c>
      <c r="T38" s="76">
        <f t="shared" si="29"/>
        <v>0</v>
      </c>
      <c r="U38" s="76">
        <f t="shared" si="30"/>
        <v>0</v>
      </c>
      <c r="V38" s="52"/>
      <c r="W38" s="67">
        <f>LOOKUP('[2]Report-Date'!$B$1,[2]CPPY!$U$11:$AF$11,[2]CPPY!U38:AF38)</f>
        <v>4610175.4369999999</v>
      </c>
      <c r="X38" s="52">
        <f>LOOKUP(12,'[2]Plan-Eco'!$U$13:$AG$13,'[2]Plan-Eco'!$U38:$AG38)</f>
        <v>23765454</v>
      </c>
      <c r="Y38" s="52">
        <f>LOOKUP('[2]Report-Date'!$B$1,'[2]Plan-Eco'!$U$13:$AG$13,'[2]Plan-Eco'!$U38:$AG38)</f>
        <v>7057322.5999999996</v>
      </c>
      <c r="Z38" s="52">
        <f>LOOKUP('[2]Report-Date'!$B$1,'[2]Actual-Eco'!$U$13:$AG$13,'[2]Actual-Eco'!$U38:$AG38)</f>
        <v>7209150.8490000004</v>
      </c>
      <c r="AA38" s="61">
        <f>IF(Y38=0,0,Z38/Y38)*100</f>
        <v>102.15135764092747</v>
      </c>
      <c r="AB38" s="61">
        <f>IF(X38=0,0,Z38/X38)*100</f>
        <v>30.334580812131762</v>
      </c>
      <c r="AC38" s="62">
        <f>+Z38-Y38</f>
        <v>151828.24900000077</v>
      </c>
      <c r="AD38" s="62"/>
      <c r="AE38" s="71">
        <f>+[2]CPPY!AI38</f>
        <v>0</v>
      </c>
      <c r="AF38" s="58">
        <f>LOOKUP(12,'[2]Plan-Eco'!$AI$13:$AU$13,'[2]Plan-Eco'!$AI38:$AU38)</f>
        <v>0</v>
      </c>
      <c r="AG38" s="58">
        <f>LOOKUP('[2]Report-Date'!$B$1,'[2]Plan-Eco'!$AI$13:$AU$13,'[2]Plan-Eco'!$AI38:$AU38)</f>
        <v>0</v>
      </c>
      <c r="AH38" s="58">
        <f>LOOKUP('[2]Report-Date'!$B$1,'[2]Actual-Eco'!$AI$13:$AU$13,'[2]Actual-Eco'!$AI38:$AU38)</f>
        <v>0</v>
      </c>
      <c r="AI38" s="60">
        <f t="shared" si="31"/>
        <v>0</v>
      </c>
      <c r="AJ38" s="60">
        <f t="shared" si="22"/>
        <v>0</v>
      </c>
      <c r="AK38" s="52">
        <f t="shared" si="32"/>
        <v>0</v>
      </c>
      <c r="AL38" s="52"/>
      <c r="AM38" s="58">
        <f>+[2]CPPY!AW38</f>
        <v>0</v>
      </c>
      <c r="AN38" s="58">
        <f>LOOKUP(12,'[2]Plan-Eco'!$AW$13:$BH$13,'[2]Plan-Eco'!$AW38:$BH38)</f>
        <v>0</v>
      </c>
      <c r="AO38" s="58">
        <f>LOOKUP('[2]Report-Date'!$B$1,'[2]Plan-Eco'!$AW$13:$BH$13,'[2]Plan-Eco'!$AW38:$BH38)</f>
        <v>0</v>
      </c>
      <c r="AP38" s="58">
        <f>LOOKUP('[2]Report-Date'!$B$1,'[2]Actual-Eco'!$AW$13:$BI$13,'[2]Actual-Eco'!$AW38:$BI38)</f>
        <v>0</v>
      </c>
      <c r="AQ38" s="60">
        <f t="shared" si="24"/>
        <v>0</v>
      </c>
      <c r="AR38" s="60">
        <f t="shared" si="25"/>
        <v>0</v>
      </c>
      <c r="AS38" s="52">
        <f t="shared" si="26"/>
        <v>0</v>
      </c>
      <c r="AW38" s="58"/>
      <c r="AX38" s="58"/>
      <c r="AY38" s="58"/>
      <c r="AZ38" s="58"/>
      <c r="BA38" s="58"/>
      <c r="BB38" s="59"/>
    </row>
    <row r="39" spans="1:54">
      <c r="A39" s="52"/>
      <c r="B39" s="52"/>
      <c r="C39" s="63" t="s">
        <v>71</v>
      </c>
      <c r="D39" s="52" t="s">
        <v>72</v>
      </c>
      <c r="E39" s="52"/>
      <c r="F39" s="52"/>
      <c r="G39" s="52">
        <f>G40+G44+G52</f>
        <v>339684127.16000003</v>
      </c>
      <c r="H39" s="52">
        <f>H40+H44+H52</f>
        <v>2572655889.8955798</v>
      </c>
      <c r="I39" s="52">
        <f>I40+I44+I52</f>
        <v>435721387.80201077</v>
      </c>
      <c r="J39" s="52">
        <f>J40+J44+J52</f>
        <v>382317678.06129992</v>
      </c>
      <c r="K39" s="60">
        <f t="shared" si="27"/>
        <v>87.743610656776568</v>
      </c>
      <c r="L39" s="60">
        <f t="shared" si="1"/>
        <v>14.860816775492566</v>
      </c>
      <c r="M39" s="52">
        <f t="shared" si="16"/>
        <v>-53403709.740710855</v>
      </c>
      <c r="N39" s="52"/>
      <c r="O39" s="52">
        <f>O40+O44+O52</f>
        <v>337572763.90000004</v>
      </c>
      <c r="P39" s="52">
        <f>P40+P44+P52</f>
        <v>2548993763.2955799</v>
      </c>
      <c r="Q39" s="52">
        <f>Q40+Q44+Q52</f>
        <v>433429684.50201076</v>
      </c>
      <c r="R39" s="52">
        <f>R40+R44+R52</f>
        <v>380295764.19129992</v>
      </c>
      <c r="S39" s="60">
        <f>IF(Q39=0,0,R39/Q39)*100</f>
        <v>87.741051845177822</v>
      </c>
      <c r="T39" s="60">
        <f t="shared" si="29"/>
        <v>14.919446632918302</v>
      </c>
      <c r="U39" s="52">
        <f t="shared" si="30"/>
        <v>-53133920.310710847</v>
      </c>
      <c r="V39" s="52"/>
      <c r="W39" s="52">
        <f>W40+W52</f>
        <v>2111363.2599999998</v>
      </c>
      <c r="X39" s="52">
        <f t="shared" ref="X39:AC39" si="43">X40+X52</f>
        <v>23662126.600000001</v>
      </c>
      <c r="Y39" s="52">
        <f>Y40+Y52</f>
        <v>2291703.2999999998</v>
      </c>
      <c r="Z39" s="52">
        <f>Z40+Z52</f>
        <v>2021913.87</v>
      </c>
      <c r="AA39" s="61">
        <f>IF(Y39=0,0,Z39/Y39)*100</f>
        <v>88.227558515100995</v>
      </c>
      <c r="AB39" s="62">
        <f t="shared" si="43"/>
        <v>8.5449372500610323</v>
      </c>
      <c r="AC39" s="62">
        <f t="shared" si="43"/>
        <v>-269789.4299999997</v>
      </c>
      <c r="AD39" s="62"/>
      <c r="AE39" s="62">
        <f>+[2]CPPY!AI39</f>
        <v>0</v>
      </c>
      <c r="AF39" s="52">
        <f>AF40+AF52</f>
        <v>0</v>
      </c>
      <c r="AG39" s="52">
        <f>AG40+AG52</f>
        <v>0</v>
      </c>
      <c r="AH39" s="52">
        <f>AH40+AH52</f>
        <v>0</v>
      </c>
      <c r="AI39" s="60">
        <f t="shared" si="31"/>
        <v>0</v>
      </c>
      <c r="AJ39" s="60">
        <f t="shared" si="22"/>
        <v>0</v>
      </c>
      <c r="AK39" s="52">
        <f t="shared" si="32"/>
        <v>0</v>
      </c>
      <c r="AL39" s="52"/>
      <c r="AM39" s="52">
        <f>+[2]CPPY!AW39</f>
        <v>0</v>
      </c>
      <c r="AN39" s="52">
        <v>0</v>
      </c>
      <c r="AO39" s="52">
        <v>0</v>
      </c>
      <c r="AP39" s="52">
        <v>0</v>
      </c>
      <c r="AQ39" s="60">
        <f t="shared" si="24"/>
        <v>0</v>
      </c>
      <c r="AR39" s="60">
        <f t="shared" si="25"/>
        <v>0</v>
      </c>
      <c r="AS39" s="52">
        <f t="shared" si="26"/>
        <v>0</v>
      </c>
      <c r="AW39" s="58"/>
      <c r="AX39" s="58"/>
      <c r="AY39" s="58"/>
      <c r="AZ39" s="58"/>
      <c r="BA39" s="58"/>
      <c r="BB39" s="59"/>
    </row>
    <row r="40" spans="1:54">
      <c r="A40" s="51"/>
      <c r="B40" s="51"/>
      <c r="C40" s="77"/>
      <c r="D40" s="58" t="s">
        <v>73</v>
      </c>
      <c r="E40" s="51" t="s">
        <v>74</v>
      </c>
      <c r="F40" s="51"/>
      <c r="G40" s="51">
        <f>SUM(G41:G43)</f>
        <v>273035370.30000001</v>
      </c>
      <c r="H40" s="51">
        <f>SUM(H41:H43)</f>
        <v>1940163924.8955798</v>
      </c>
      <c r="I40" s="51">
        <f>SUM(I41:I43)</f>
        <v>334125596.04414606</v>
      </c>
      <c r="J40" s="51">
        <f>SUM(J41:J43)</f>
        <v>292558321.30523998</v>
      </c>
      <c r="K40" s="55">
        <f t="shared" si="27"/>
        <v>87.559386281374856</v>
      </c>
      <c r="L40" s="55">
        <f t="shared" si="1"/>
        <v>15.079051700282776</v>
      </c>
      <c r="M40" s="51">
        <f t="shared" si="16"/>
        <v>-41567274.738906085</v>
      </c>
      <c r="N40" s="51"/>
      <c r="O40" s="51">
        <f>SUM(O41:O43)</f>
        <v>273035370.30000001</v>
      </c>
      <c r="P40" s="51">
        <f>SUM(P41:P43)</f>
        <v>1940163924.8955798</v>
      </c>
      <c r="Q40" s="51">
        <f>SUM(Q41:Q43)</f>
        <v>334125596.04414606</v>
      </c>
      <c r="R40" s="51">
        <f>SUM(R41:R43)</f>
        <v>292558321.30523998</v>
      </c>
      <c r="S40" s="55">
        <f t="shared" ref="S40:S45" si="44">IF(Q40=0,0,R40/Q40)*100</f>
        <v>87.559386281374856</v>
      </c>
      <c r="T40" s="55">
        <f t="shared" si="29"/>
        <v>15.079051700282776</v>
      </c>
      <c r="U40" s="51">
        <f t="shared" si="30"/>
        <v>-41567274.738906085</v>
      </c>
      <c r="V40" s="51"/>
      <c r="W40" s="51">
        <f>SUM(W41:W41)</f>
        <v>0</v>
      </c>
      <c r="X40" s="51">
        <f>SUM(X41:X41)</f>
        <v>0</v>
      </c>
      <c r="Y40" s="51">
        <f>SUM(Y41:Y41)</f>
        <v>0</v>
      </c>
      <c r="Z40" s="51">
        <f>SUM(Z41:Z41)</f>
        <v>0</v>
      </c>
      <c r="AA40" s="56">
        <f>IF(Y40=0,0,Z40/Y40)*100</f>
        <v>0</v>
      </c>
      <c r="AB40" s="56">
        <f>IF(X40=0,0,Z40/X40)*100</f>
        <v>0</v>
      </c>
      <c r="AC40" s="57">
        <f>+Z40-Y40</f>
        <v>0</v>
      </c>
      <c r="AD40" s="57"/>
      <c r="AE40" s="57">
        <f>+[2]CPPY!AI40</f>
        <v>0</v>
      </c>
      <c r="AF40" s="51">
        <f>SUM(AF41:AF41)</f>
        <v>0</v>
      </c>
      <c r="AG40" s="51">
        <f>SUM(AG41:AG41)</f>
        <v>0</v>
      </c>
      <c r="AH40" s="51">
        <f>SUM(AH41:AH41)</f>
        <v>0</v>
      </c>
      <c r="AI40" s="55">
        <f t="shared" si="31"/>
        <v>0</v>
      </c>
      <c r="AJ40" s="55">
        <f t="shared" si="22"/>
        <v>0</v>
      </c>
      <c r="AK40" s="51">
        <f t="shared" si="32"/>
        <v>0</v>
      </c>
      <c r="AL40" s="51"/>
      <c r="AM40" s="51">
        <f>+[2]CPPY!AW40</f>
        <v>0</v>
      </c>
      <c r="AN40" s="51">
        <v>0</v>
      </c>
      <c r="AO40" s="51">
        <v>0</v>
      </c>
      <c r="AP40" s="51">
        <v>0</v>
      </c>
      <c r="AQ40" s="55">
        <f t="shared" si="24"/>
        <v>0</v>
      </c>
      <c r="AR40" s="55">
        <f t="shared" si="25"/>
        <v>0</v>
      </c>
      <c r="AS40" s="51">
        <f t="shared" si="26"/>
        <v>0</v>
      </c>
      <c r="AW40" s="58"/>
      <c r="AX40" s="58"/>
      <c r="AY40" s="58"/>
      <c r="AZ40" s="58"/>
      <c r="BA40" s="58"/>
      <c r="BB40" s="59"/>
    </row>
    <row r="41" spans="1:54">
      <c r="A41" s="58"/>
      <c r="B41" s="58"/>
      <c r="C41" s="65"/>
      <c r="D41" s="58"/>
      <c r="E41" s="65" t="s">
        <v>75</v>
      </c>
      <c r="F41" s="59" t="s">
        <v>76</v>
      </c>
      <c r="G41" s="58">
        <f>O41+W41</f>
        <v>106677297.2</v>
      </c>
      <c r="H41" s="58">
        <f t="shared" ref="H41:I43" si="45">SUM(P41,X41,AF41,AN41)</f>
        <v>757400000</v>
      </c>
      <c r="I41" s="58">
        <f t="shared" si="45"/>
        <v>154621860.27397454</v>
      </c>
      <c r="J41" s="58">
        <f>R41+Z41</f>
        <v>144320999.19735</v>
      </c>
      <c r="K41" s="66">
        <f t="shared" si="27"/>
        <v>93.33803056154386</v>
      </c>
      <c r="L41" s="66">
        <f t="shared" si="1"/>
        <v>19.054792605934775</v>
      </c>
      <c r="M41" s="58">
        <f t="shared" si="16"/>
        <v>-10300861.076624542</v>
      </c>
      <c r="N41" s="58"/>
      <c r="O41" s="58">
        <f>+LOOKUP('[2]Report-Date'!$B$1,[2]CPPY!$G$11:$R$11,[2]CPPY!G41:R41)</f>
        <v>106677297.2</v>
      </c>
      <c r="P41" s="58">
        <f>LOOKUP(12,'[2]Plan-Eco'!$G$13:$R$13,'[2]Plan-Eco'!$G41:$R41)</f>
        <v>757400000</v>
      </c>
      <c r="Q41" s="58">
        <f>LOOKUP('[2]Report-Date'!$B$1,'[2]Plan-Eco'!$G$13:$R$13,'[2]Plan-Eco'!$G41:$R41)</f>
        <v>154621860.27397454</v>
      </c>
      <c r="R41" s="69">
        <f>LOOKUP('[2]Report-Date'!$B$1,'[2]Actual-Eco'!$G$13:$R$13,'[2]Actual-Eco'!$G41:$R41)</f>
        <v>144320999.19735</v>
      </c>
      <c r="S41" s="66">
        <f t="shared" si="44"/>
        <v>93.33803056154386</v>
      </c>
      <c r="T41" s="66">
        <f t="shared" si="29"/>
        <v>19.054792605934775</v>
      </c>
      <c r="U41" s="69">
        <f t="shared" si="30"/>
        <v>-10300861.076624542</v>
      </c>
      <c r="V41" s="58"/>
      <c r="W41" s="67">
        <f>LOOKUP('[2]Report-Date'!$B$1,[2]CPPY!$U$11:$AF$11,[2]CPPY!U41:AF41)</f>
        <v>0</v>
      </c>
      <c r="X41" s="58">
        <f>LOOKUP(12,'[2]Plan-Eco'!$U$13:$AG$13,'[2]Plan-Eco'!$U41:$AG41)</f>
        <v>0</v>
      </c>
      <c r="Y41" s="58">
        <f>LOOKUP('[2]Report-Date'!$B$1,'[2]Plan-Eco'!$U$13:$AG$13,'[2]Plan-Eco'!$U41:$AG41)</f>
        <v>0</v>
      </c>
      <c r="Z41" s="58">
        <f>LOOKUP('[2]Report-Date'!$B$1,'[2]Actual-Eco'!$U$13:$AG$13,'[2]Actual-Eco'!$U41:$AG41)</f>
        <v>0</v>
      </c>
      <c r="AA41" s="78">
        <f>IF(Y41=0,0,Z41/Y41)*100</f>
        <v>0</v>
      </c>
      <c r="AB41" s="78">
        <f>IF(X41=0,0,Z41/X41)*100</f>
        <v>0</v>
      </c>
      <c r="AC41" s="71">
        <f>+Z41-Y41</f>
        <v>0</v>
      </c>
      <c r="AD41" s="69"/>
      <c r="AE41" s="71">
        <f>+[2]CPPY!AI41</f>
        <v>0</v>
      </c>
      <c r="AF41" s="58">
        <f>LOOKUP(12,'[2]Plan-Eco'!$AI$13:$AU$13,'[2]Plan-Eco'!$AI41:$AU41)</f>
        <v>0</v>
      </c>
      <c r="AG41" s="58">
        <f>LOOKUP('[2]Report-Date'!$B$1,'[2]Plan-Eco'!$AI$13:$AU$13,'[2]Plan-Eco'!$AI41:$AU41)</f>
        <v>0</v>
      </c>
      <c r="AH41" s="58">
        <f>LOOKUP('[2]Report-Date'!$B$1,'[2]Actual-Eco'!$AI$13:$AU$13,'[2]Actual-Eco'!$AI41:$AU41)</f>
        <v>0</v>
      </c>
      <c r="AI41" s="66">
        <f t="shared" si="31"/>
        <v>0</v>
      </c>
      <c r="AJ41" s="66">
        <f t="shared" si="22"/>
        <v>0</v>
      </c>
      <c r="AK41" s="58">
        <f t="shared" si="32"/>
        <v>0</v>
      </c>
      <c r="AL41" s="58"/>
      <c r="AM41" s="58">
        <f>+LOOKUP('[2]Report-Date'!$B$1,[2]CPPY!$AW$11:$BH$11,[2]CPPY!AW41:BH41)</f>
        <v>0</v>
      </c>
      <c r="AN41" s="58">
        <f>LOOKUP(12,'[2]Plan-Eco'!$AW$13:$BH$13,'[2]Plan-Eco'!$AW41:$BH41)</f>
        <v>0</v>
      </c>
      <c r="AO41" s="58">
        <f>LOOKUP('[2]Report-Date'!$B$1,'[2]Plan-Eco'!$AW$13:$BH$13,'[2]Plan-Eco'!$AW41:$BH41)</f>
        <v>0</v>
      </c>
      <c r="AP41" s="58">
        <f>LOOKUP('[2]Report-Date'!$B$1,'[2]Actual-Eco'!$AW$13:$BI$13,'[2]Actual-Eco'!$AW41:$BI41)</f>
        <v>0</v>
      </c>
      <c r="AQ41" s="66">
        <f t="shared" si="24"/>
        <v>0</v>
      </c>
      <c r="AR41" s="66">
        <f t="shared" si="25"/>
        <v>0</v>
      </c>
      <c r="AS41" s="58">
        <f t="shared" si="26"/>
        <v>0</v>
      </c>
      <c r="AW41" s="51"/>
      <c r="AX41" s="51"/>
      <c r="AY41" s="51"/>
      <c r="AZ41" s="58"/>
      <c r="BA41" s="51"/>
      <c r="BB41" s="51"/>
    </row>
    <row r="42" spans="1:54">
      <c r="A42" s="58"/>
      <c r="B42" s="58"/>
      <c r="C42" s="65"/>
      <c r="D42" s="58"/>
      <c r="E42" s="65" t="s">
        <v>77</v>
      </c>
      <c r="F42" s="59" t="s">
        <v>78</v>
      </c>
      <c r="G42" s="58">
        <f t="shared" ref="G42:J43" si="46">O42</f>
        <v>193147100</v>
      </c>
      <c r="H42" s="58">
        <f t="shared" si="45"/>
        <v>1259508999.9999998</v>
      </c>
      <c r="I42" s="58">
        <f t="shared" si="45"/>
        <v>210503735.77017155</v>
      </c>
      <c r="J42" s="58">
        <f t="shared" si="46"/>
        <v>162914154.22537997</v>
      </c>
      <c r="K42" s="66">
        <f t="shared" si="27"/>
        <v>77.392523999312772</v>
      </c>
      <c r="L42" s="66">
        <f t="shared" si="1"/>
        <v>12.934735220262816</v>
      </c>
      <c r="M42" s="58">
        <f t="shared" si="16"/>
        <v>-47589581.544791579</v>
      </c>
      <c r="N42" s="58"/>
      <c r="O42" s="58">
        <f>+LOOKUP('[2]Report-Date'!$B$1,[2]CPPY!$G$11:$R$11,[2]CPPY!G42:R42)</f>
        <v>193147100</v>
      </c>
      <c r="P42" s="58">
        <f>LOOKUP(12,'[2]Plan-Eco'!$G$13:$R$13,'[2]Plan-Eco'!$G42:$R42)</f>
        <v>1259508999.9999998</v>
      </c>
      <c r="Q42" s="58">
        <f>LOOKUP('[2]Report-Date'!$B$1,'[2]Plan-Eco'!$G$13:$R$13,'[2]Plan-Eco'!$G42:$R42)</f>
        <v>210503735.77017155</v>
      </c>
      <c r="R42" s="69">
        <f>LOOKUP('[2]Report-Date'!$B$1,'[2]Actual-Eco'!$G$13:$R$13,'[2]Actual-Eco'!$G42:$R42)</f>
        <v>162914154.22537997</v>
      </c>
      <c r="S42" s="66">
        <f t="shared" si="44"/>
        <v>77.392523999312772</v>
      </c>
      <c r="T42" s="66">
        <f t="shared" si="29"/>
        <v>12.934735220262816</v>
      </c>
      <c r="U42" s="69">
        <f t="shared" si="30"/>
        <v>-47589581.544791579</v>
      </c>
      <c r="V42" s="58"/>
      <c r="W42" s="67">
        <f>LOOKUP('[2]Report-Date'!$B$1,[2]CPPY!$U$11:$AF$11,[2]CPPY!U42:AF42)</f>
        <v>0</v>
      </c>
      <c r="X42" s="58">
        <f>LOOKUP(12,'[2]Plan-Eco'!$U$13:$AG$13,'[2]Plan-Eco'!$U42:$AG42)</f>
        <v>0</v>
      </c>
      <c r="Y42" s="58">
        <f>LOOKUP('[2]Report-Date'!$B$1,'[2]Plan-Eco'!$U$13:$AG$13,'[2]Plan-Eco'!$U42:$AG42)</f>
        <v>0</v>
      </c>
      <c r="Z42" s="58">
        <f>LOOKUP('[2]Report-Date'!$B$1,'[2]Actual-Eco'!$U$13:$AG$13,'[2]Actual-Eco'!$U42:$AG42)</f>
        <v>0</v>
      </c>
      <c r="AA42" s="78">
        <f t="shared" ref="AA42:AA43" si="47">IF(Y42=0,0,Z42/Y42)*100</f>
        <v>0</v>
      </c>
      <c r="AB42" s="78">
        <f t="shared" ref="AB42:AB43" si="48">IF(X42=0,0,Z42/X42)*100</f>
        <v>0</v>
      </c>
      <c r="AC42" s="71">
        <f t="shared" ref="AC42:AC43" si="49">+Z42-Y42</f>
        <v>0</v>
      </c>
      <c r="AD42" s="70"/>
      <c r="AE42" s="71">
        <f>+[2]CPPY!AI42</f>
        <v>0</v>
      </c>
      <c r="AF42" s="58">
        <f>LOOKUP(12,'[2]Plan-Eco'!$AI$13:$AU$13,'[2]Plan-Eco'!$AI42:$AU42)</f>
        <v>0</v>
      </c>
      <c r="AG42" s="58">
        <f>LOOKUP('[2]Report-Date'!$B$1,'[2]Plan-Eco'!$AI$13:$AU$13,'[2]Plan-Eco'!$AI42:$AU42)</f>
        <v>0</v>
      </c>
      <c r="AH42" s="58">
        <f>LOOKUP('[2]Report-Date'!$B$1,'[2]Actual-Eco'!$AI$13:$AU$13,'[2]Actual-Eco'!$AI42:$AU42)</f>
        <v>0</v>
      </c>
      <c r="AI42" s="66">
        <f t="shared" si="31"/>
        <v>0</v>
      </c>
      <c r="AJ42" s="66">
        <f t="shared" si="22"/>
        <v>0</v>
      </c>
      <c r="AK42" s="58">
        <f t="shared" si="32"/>
        <v>0</v>
      </c>
      <c r="AL42" s="58"/>
      <c r="AM42" s="58">
        <f>+LOOKUP('[2]Report-Date'!$B$1,[2]CPPY!$AW$11:$BH$11,[2]CPPY!AW42:BH42)</f>
        <v>0</v>
      </c>
      <c r="AN42" s="58">
        <f>LOOKUP(12,'[2]Plan-Eco'!$AW$13:$BH$13,'[2]Plan-Eco'!$AW42:$BH42)</f>
        <v>0</v>
      </c>
      <c r="AO42" s="58">
        <f>LOOKUP('[2]Report-Date'!$B$1,'[2]Plan-Eco'!$AW$13:$BH$13,'[2]Plan-Eco'!$AW42:$BH42)</f>
        <v>0</v>
      </c>
      <c r="AP42" s="58">
        <v>0</v>
      </c>
      <c r="AQ42" s="66">
        <f t="shared" si="24"/>
        <v>0</v>
      </c>
      <c r="AR42" s="66">
        <f t="shared" si="25"/>
        <v>0</v>
      </c>
      <c r="AS42" s="58">
        <f t="shared" si="26"/>
        <v>0</v>
      </c>
      <c r="AW42" s="58"/>
      <c r="AX42" s="58"/>
      <c r="AY42" s="58"/>
      <c r="AZ42" s="58"/>
      <c r="BA42" s="58"/>
      <c r="BB42" s="59"/>
    </row>
    <row r="43" spans="1:54">
      <c r="A43" s="58"/>
      <c r="B43" s="58"/>
      <c r="C43" s="65"/>
      <c r="D43" s="58"/>
      <c r="E43" s="65" t="s">
        <v>79</v>
      </c>
      <c r="F43" s="59" t="s">
        <v>80</v>
      </c>
      <c r="G43" s="58">
        <f t="shared" si="46"/>
        <v>-26789026.899999999</v>
      </c>
      <c r="H43" s="58">
        <f t="shared" si="45"/>
        <v>-76745075.104419991</v>
      </c>
      <c r="I43" s="58">
        <f t="shared" si="45"/>
        <v>-31000000</v>
      </c>
      <c r="J43" s="58">
        <f t="shared" si="46"/>
        <v>-14676832.117489999</v>
      </c>
      <c r="K43" s="66">
        <f t="shared" si="27"/>
        <v>47.344619733838705</v>
      </c>
      <c r="L43" s="66">
        <f t="shared" si="1"/>
        <v>19.12413545432144</v>
      </c>
      <c r="M43" s="58">
        <f t="shared" si="16"/>
        <v>16323167.882510001</v>
      </c>
      <c r="N43" s="58"/>
      <c r="O43" s="58">
        <f>+LOOKUP('[2]Report-Date'!$B$1,[2]CPPY!$G$11:$R$11,[2]CPPY!G43:R43)</f>
        <v>-26789026.899999999</v>
      </c>
      <c r="P43" s="58">
        <f>LOOKUP(12,'[2]Plan-Eco'!$G$13:$R$13,'[2]Plan-Eco'!$G43:$R43)</f>
        <v>-76745075.104419991</v>
      </c>
      <c r="Q43" s="58">
        <f>LOOKUP('[2]Report-Date'!$B$1,'[2]Plan-Eco'!$G$13:$R$13,'[2]Plan-Eco'!$G43:$R43)</f>
        <v>-31000000</v>
      </c>
      <c r="R43" s="69">
        <f>LOOKUP('[2]Report-Date'!$B$1,'[2]Actual-Eco'!$G$13:$R$13,'[2]Actual-Eco'!$G43:$R43)</f>
        <v>-14676832.117489999</v>
      </c>
      <c r="S43" s="66">
        <f t="shared" si="44"/>
        <v>47.344619733838705</v>
      </c>
      <c r="T43" s="66">
        <f t="shared" si="29"/>
        <v>19.12413545432144</v>
      </c>
      <c r="U43" s="69">
        <f t="shared" si="30"/>
        <v>16323167.882510001</v>
      </c>
      <c r="V43" s="76"/>
      <c r="W43" s="67">
        <f>LOOKUP('[2]Report-Date'!$B$1,[2]CPPY!$U$11:$AF$11,[2]CPPY!U43:AF43)</f>
        <v>0</v>
      </c>
      <c r="X43" s="58">
        <f>LOOKUP(12,'[2]Plan-Eco'!$U$13:$AG$13,'[2]Plan-Eco'!$U43:$AG43)</f>
        <v>0</v>
      </c>
      <c r="Y43" s="58">
        <f>LOOKUP('[2]Report-Date'!$B$1,'[2]Plan-Eco'!$U$13:$AG$13,'[2]Plan-Eco'!$U43:$AG43)</f>
        <v>0</v>
      </c>
      <c r="Z43" s="58">
        <f>LOOKUP('[2]Report-Date'!$B$1,'[2]Actual-Eco'!$U$13:$AG$13,'[2]Actual-Eco'!$U43:$AG43)</f>
        <v>0</v>
      </c>
      <c r="AA43" s="78">
        <f t="shared" si="47"/>
        <v>0</v>
      </c>
      <c r="AB43" s="78">
        <f t="shared" si="48"/>
        <v>0</v>
      </c>
      <c r="AC43" s="71">
        <f t="shared" si="49"/>
        <v>0</v>
      </c>
      <c r="AD43" s="70"/>
      <c r="AE43" s="71">
        <f>+[2]CPPY!AI43</f>
        <v>0</v>
      </c>
      <c r="AF43" s="58">
        <f>LOOKUP(12,'[2]Plan-Eco'!$AI$13:$AU$13,'[2]Plan-Eco'!$AI43:$AU43)</f>
        <v>0</v>
      </c>
      <c r="AG43" s="58">
        <f>LOOKUP('[2]Report-Date'!$B$1,'[2]Plan-Eco'!$AI$13:$AU$13,'[2]Plan-Eco'!$AI43:$AU43)</f>
        <v>0</v>
      </c>
      <c r="AH43" s="58">
        <f>LOOKUP('[2]Report-Date'!$B$1,'[2]Actual-Eco'!$AI$13:$AU$13,'[2]Actual-Eco'!$AI43:$AU43)</f>
        <v>0</v>
      </c>
      <c r="AI43" s="66">
        <f t="shared" si="31"/>
        <v>0</v>
      </c>
      <c r="AJ43" s="66">
        <f t="shared" si="22"/>
        <v>0</v>
      </c>
      <c r="AK43" s="58">
        <f t="shared" si="32"/>
        <v>0</v>
      </c>
      <c r="AL43" s="58"/>
      <c r="AM43" s="58">
        <f>+LOOKUP('[2]Report-Date'!$B$1,[2]CPPY!$AW$11:$BH$11,[2]CPPY!AW43:BH43)</f>
        <v>0</v>
      </c>
      <c r="AN43" s="58">
        <f>LOOKUP(12,'[2]Plan-Eco'!$AW$13:$BH$13,'[2]Plan-Eco'!$AW43:$BH43)</f>
        <v>0</v>
      </c>
      <c r="AO43" s="58">
        <f>LOOKUP('[2]Report-Date'!$B$1,'[2]Plan-Eco'!$AW$13:$BH$13,'[2]Plan-Eco'!$AW43:$BH43)</f>
        <v>0</v>
      </c>
      <c r="AP43" s="58">
        <v>0</v>
      </c>
      <c r="AQ43" s="66">
        <f t="shared" si="24"/>
        <v>0</v>
      </c>
      <c r="AR43" s="66">
        <f t="shared" si="25"/>
        <v>0</v>
      </c>
      <c r="AS43" s="58">
        <f t="shared" si="26"/>
        <v>0</v>
      </c>
      <c r="AW43" s="58"/>
      <c r="AX43" s="58"/>
      <c r="AY43" s="58"/>
      <c r="AZ43" s="58"/>
      <c r="BA43" s="58"/>
      <c r="BB43" s="59"/>
    </row>
    <row r="44" spans="1:54">
      <c r="A44" s="51"/>
      <c r="B44" s="51"/>
      <c r="C44" s="77"/>
      <c r="D44" s="58" t="s">
        <v>81</v>
      </c>
      <c r="E44" s="51" t="s">
        <v>82</v>
      </c>
      <c r="F44" s="51"/>
      <c r="G44" s="51">
        <f>SUM(G45:G51)</f>
        <v>61745912.299999997</v>
      </c>
      <c r="H44" s="51">
        <f>SUM(H45:H51)</f>
        <v>595227538.39999986</v>
      </c>
      <c r="I44" s="51">
        <f>SUM(I45:I51)</f>
        <v>97138646.284063905</v>
      </c>
      <c r="J44" s="51">
        <f>SUM(J45:J51)</f>
        <v>85624547.106059998</v>
      </c>
      <c r="K44" s="55">
        <f t="shared" si="27"/>
        <v>88.146737041884364</v>
      </c>
      <c r="L44" s="55">
        <f t="shared" si="1"/>
        <v>14.38517904198836</v>
      </c>
      <c r="M44" s="51">
        <f t="shared" si="16"/>
        <v>-11514099.178003907</v>
      </c>
      <c r="N44" s="51"/>
      <c r="O44" s="51">
        <f>SUM(O45:O51)</f>
        <v>61745912.299999997</v>
      </c>
      <c r="P44" s="51">
        <f>SUM(P45:P51)</f>
        <v>595227538.39999986</v>
      </c>
      <c r="Q44" s="51">
        <f>SUM(Q45:Q51)</f>
        <v>97138646.284063905</v>
      </c>
      <c r="R44" s="51">
        <f>SUM(R45:R51)</f>
        <v>85624547.106059998</v>
      </c>
      <c r="S44" s="55">
        <f t="shared" si="44"/>
        <v>88.146737041884364</v>
      </c>
      <c r="T44" s="55">
        <f t="shared" si="29"/>
        <v>14.38517904198836</v>
      </c>
      <c r="U44" s="51">
        <f>+R44-Q44</f>
        <v>-11514099.178003907</v>
      </c>
      <c r="V44" s="51"/>
      <c r="W44" s="51">
        <f>SUM(W45:W51)</f>
        <v>0</v>
      </c>
      <c r="X44" s="51">
        <f t="shared" ref="X44:AC44" si="50">SUM(X45:X51)</f>
        <v>0</v>
      </c>
      <c r="Y44" s="51">
        <f t="shared" si="50"/>
        <v>0</v>
      </c>
      <c r="Z44" s="51">
        <f t="shared" si="50"/>
        <v>0</v>
      </c>
      <c r="AA44" s="51">
        <f t="shared" si="50"/>
        <v>0</v>
      </c>
      <c r="AB44" s="51">
        <f t="shared" si="50"/>
        <v>0</v>
      </c>
      <c r="AC44" s="51">
        <f t="shared" si="50"/>
        <v>0</v>
      </c>
      <c r="AD44" s="79"/>
      <c r="AE44" s="71">
        <f>+[2]CPPY!AI44</f>
        <v>0</v>
      </c>
      <c r="AF44" s="58">
        <f>LOOKUP(12,'[2]Plan-Eco'!$AI$13:$AU$13,'[2]Plan-Eco'!$AI44:$AU44)</f>
        <v>0</v>
      </c>
      <c r="AG44" s="58">
        <f>LOOKUP('[2]Report-Date'!$B$1,'[2]Plan-Eco'!$AI$13:$AU$13,'[2]Plan-Eco'!$AI44:$AU44)</f>
        <v>0</v>
      </c>
      <c r="AH44" s="58">
        <f>LOOKUP('[2]Report-Date'!$B$1,'[2]Actual-Eco'!$AI$13:$AU$13,'[2]Actual-Eco'!$AI44:$AU44)</f>
        <v>0</v>
      </c>
      <c r="AI44" s="55">
        <f t="shared" si="31"/>
        <v>0</v>
      </c>
      <c r="AJ44" s="55">
        <f t="shared" si="22"/>
        <v>0</v>
      </c>
      <c r="AK44" s="51">
        <f t="shared" si="32"/>
        <v>0</v>
      </c>
      <c r="AL44" s="51"/>
      <c r="AM44" s="51">
        <f>+[2]CPPY!AW44</f>
        <v>0</v>
      </c>
      <c r="AN44" s="51">
        <v>0</v>
      </c>
      <c r="AO44" s="51">
        <v>0</v>
      </c>
      <c r="AP44" s="51">
        <v>0</v>
      </c>
      <c r="AQ44" s="55">
        <f t="shared" si="24"/>
        <v>0</v>
      </c>
      <c r="AR44" s="55">
        <f t="shared" si="25"/>
        <v>0</v>
      </c>
      <c r="AS44" s="51">
        <f t="shared" si="26"/>
        <v>0</v>
      </c>
      <c r="AW44" s="58"/>
      <c r="AX44" s="58"/>
      <c r="AY44" s="58"/>
      <c r="AZ44" s="58"/>
      <c r="BA44" s="58"/>
      <c r="BB44" s="59"/>
    </row>
    <row r="45" spans="1:54">
      <c r="A45" s="58"/>
      <c r="B45" s="58"/>
      <c r="C45" s="65"/>
      <c r="D45" s="58"/>
      <c r="E45" s="58" t="s">
        <v>83</v>
      </c>
      <c r="F45" s="59" t="s">
        <v>84</v>
      </c>
      <c r="G45" s="58">
        <f>+O45</f>
        <v>19991129.5</v>
      </c>
      <c r="H45" s="58">
        <f t="shared" ref="H45:I51" si="51">SUM(P45,X45,AF45,AN45)</f>
        <v>130124629.5</v>
      </c>
      <c r="I45" s="58">
        <f t="shared" si="51"/>
        <v>36000000</v>
      </c>
      <c r="J45" s="58">
        <f t="shared" ref="G45:J46" si="52">+R45</f>
        <v>30481632.61552</v>
      </c>
      <c r="K45" s="66">
        <f t="shared" si="27"/>
        <v>84.671201709777776</v>
      </c>
      <c r="L45" s="66">
        <f t="shared" si="1"/>
        <v>23.424952472598587</v>
      </c>
      <c r="M45" s="58">
        <f t="shared" si="16"/>
        <v>-5518367.3844799995</v>
      </c>
      <c r="N45" s="58"/>
      <c r="O45" s="58">
        <f>+LOOKUP('[2]Report-Date'!$B$1,[2]CPPY!$G$11:$R$11,[2]CPPY!G45:R45)</f>
        <v>19991129.5</v>
      </c>
      <c r="P45" s="58">
        <f>LOOKUP(12,'[2]Plan-Eco'!$G$13:$R$13,'[2]Plan-Eco'!$G45:$R45)</f>
        <v>130124629.5</v>
      </c>
      <c r="Q45" s="58">
        <f>LOOKUP('[2]Report-Date'!$B$1,'[2]Plan-Eco'!$G$13:$R$13,'[2]Plan-Eco'!$G45:$R45)</f>
        <v>36000000</v>
      </c>
      <c r="R45" s="69">
        <f>LOOKUP('[2]Report-Date'!$B$1,'[2]Actual-Eco'!$G$13:$R$13,'[2]Actual-Eco'!$G45:$R45)</f>
        <v>30481632.61552</v>
      </c>
      <c r="S45" s="66">
        <f t="shared" si="44"/>
        <v>84.671201709777776</v>
      </c>
      <c r="T45" s="66">
        <f t="shared" si="29"/>
        <v>23.424952472598587</v>
      </c>
      <c r="U45" s="69">
        <f t="shared" si="30"/>
        <v>-5518367.3844799995</v>
      </c>
      <c r="V45" s="58"/>
      <c r="W45" s="67">
        <f>LOOKUP('[2]Report-Date'!$B$1,[2]CPPY!$U$11:$AF$11,[2]CPPY!U45:AF45)</f>
        <v>0</v>
      </c>
      <c r="X45" s="58">
        <f>LOOKUP(12,'[2]Plan-Eco'!$U$13:$AG$13,'[2]Plan-Eco'!$U45:$AG45)</f>
        <v>0</v>
      </c>
      <c r="Y45" s="58">
        <f>LOOKUP('[2]Report-Date'!$B$1,'[2]Plan-Eco'!$U$13:$AG$13,'[2]Plan-Eco'!$U45:$AG45)</f>
        <v>0</v>
      </c>
      <c r="Z45" s="58">
        <f>LOOKUP('[2]Report-Date'!$B$1,'[2]Actual-Eco'!$U$13:$AG$13,'[2]Actual-Eco'!$U45:$AG45)</f>
        <v>0</v>
      </c>
      <c r="AA45" s="78">
        <f t="shared" ref="AA45:AA51" si="53">IF(Y45=0,0,Z45/Y45)*100</f>
        <v>0</v>
      </c>
      <c r="AB45" s="78">
        <f t="shared" ref="AB45:AB51" si="54">IF(X45=0,0,Z45/X45)*100</f>
        <v>0</v>
      </c>
      <c r="AC45" s="71">
        <f t="shared" ref="AC45:AC51" si="55">+Z45-Y45</f>
        <v>0</v>
      </c>
      <c r="AD45" s="79"/>
      <c r="AE45" s="71">
        <f>+[2]CPPY!AI45</f>
        <v>0</v>
      </c>
      <c r="AF45" s="58">
        <f>LOOKUP(12,'[2]Plan-Eco'!$AI$13:$AU$13,'[2]Plan-Eco'!$AI45:$AU45)</f>
        <v>0</v>
      </c>
      <c r="AG45" s="58">
        <f>LOOKUP('[2]Report-Date'!$B$1,'[2]Plan-Eco'!$AI$13:$AU$13,'[2]Plan-Eco'!$AI45:$AU45)</f>
        <v>0</v>
      </c>
      <c r="AH45" s="58">
        <f>LOOKUP('[2]Report-Date'!$B$1,'[2]Actual-Eco'!$AI$13:$AU$13,'[2]Actual-Eco'!$AI45:$AU45)</f>
        <v>0</v>
      </c>
      <c r="AI45" s="66">
        <f t="shared" si="31"/>
        <v>0</v>
      </c>
      <c r="AJ45" s="66">
        <f t="shared" si="22"/>
        <v>0</v>
      </c>
      <c r="AK45" s="58">
        <f t="shared" si="32"/>
        <v>0</v>
      </c>
      <c r="AL45" s="58"/>
      <c r="AM45" s="58">
        <f>+LOOKUP('[2]Report-Date'!$B$1,[2]CPPY!$AW$11:$BH$11,[2]CPPY!AW45:BH45)</f>
        <v>0</v>
      </c>
      <c r="AN45" s="58">
        <f>LOOKUP(12,'[2]Plan-Eco'!$AW$13:$BH$13,'[2]Plan-Eco'!$AW45:$BH45)</f>
        <v>0</v>
      </c>
      <c r="AO45" s="58">
        <f>LOOKUP('[2]Report-Date'!$B$1,'[2]Plan-Eco'!$AW$13:$BH$13,'[2]Plan-Eco'!$AW45:$BH45)</f>
        <v>0</v>
      </c>
      <c r="AP45" s="58">
        <f>LOOKUP('[2]Report-Date'!$B$1,'[2]Actual-Eco'!$AW$13:$BI$13,'[2]Actual-Eco'!$AW45:$BI45)</f>
        <v>0</v>
      </c>
      <c r="AQ45" s="66">
        <f t="shared" si="24"/>
        <v>0</v>
      </c>
      <c r="AR45" s="66">
        <f t="shared" si="25"/>
        <v>0</v>
      </c>
      <c r="AS45" s="58">
        <f t="shared" si="26"/>
        <v>0</v>
      </c>
      <c r="AW45" s="58"/>
      <c r="AX45" s="58"/>
      <c r="AY45" s="58"/>
      <c r="AZ45" s="58"/>
      <c r="BA45" s="58"/>
      <c r="BB45" s="80"/>
    </row>
    <row r="46" spans="1:54">
      <c r="A46" s="58"/>
      <c r="B46" s="58"/>
      <c r="C46" s="65"/>
      <c r="D46" s="58"/>
      <c r="E46" s="58" t="s">
        <v>85</v>
      </c>
      <c r="F46" s="59" t="s">
        <v>86</v>
      </c>
      <c r="G46" s="58">
        <f t="shared" si="52"/>
        <v>2277620</v>
      </c>
      <c r="H46" s="58">
        <f t="shared" si="51"/>
        <v>46788725.600000001</v>
      </c>
      <c r="I46" s="58">
        <f t="shared" si="51"/>
        <v>6400000</v>
      </c>
      <c r="J46" s="58">
        <f t="shared" si="52"/>
        <v>6532000</v>
      </c>
      <c r="K46" s="66">
        <f t="shared" si="27"/>
        <v>102.06249999999999</v>
      </c>
      <c r="L46" s="66">
        <f t="shared" si="1"/>
        <v>13.96062815611289</v>
      </c>
      <c r="M46" s="58">
        <f t="shared" si="16"/>
        <v>132000</v>
      </c>
      <c r="N46" s="58"/>
      <c r="O46" s="58">
        <f>+LOOKUP('[2]Report-Date'!$B$1,[2]CPPY!$G$11:$R$11,[2]CPPY!G46:R46)</f>
        <v>2277620</v>
      </c>
      <c r="P46" s="58">
        <f>LOOKUP(12,'[2]Plan-Eco'!$G$13:$R$13,'[2]Plan-Eco'!$G46:$R46)</f>
        <v>46788725.600000001</v>
      </c>
      <c r="Q46" s="58">
        <f>LOOKUP('[2]Report-Date'!$B$1,'[2]Plan-Eco'!$G$13:$R$13,'[2]Plan-Eco'!$G46:$R46)</f>
        <v>6400000</v>
      </c>
      <c r="R46" s="69">
        <f>LOOKUP('[2]Report-Date'!$B$1,'[2]Actual-Eco'!$G$13:$R$13,'[2]Actual-Eco'!$G46:$R46)</f>
        <v>6532000</v>
      </c>
      <c r="S46" s="66">
        <v>0</v>
      </c>
      <c r="T46" s="66">
        <f t="shared" si="29"/>
        <v>13.96062815611289</v>
      </c>
      <c r="U46" s="69">
        <f t="shared" si="30"/>
        <v>132000</v>
      </c>
      <c r="V46" s="58"/>
      <c r="W46" s="67">
        <f>LOOKUP('[2]Report-Date'!$B$1,[2]CPPY!$U$11:$AF$11,[2]CPPY!U46:AF46)</f>
        <v>0</v>
      </c>
      <c r="X46" s="58">
        <f>LOOKUP(12,'[2]Plan-Eco'!$U$13:$AG$13,'[2]Plan-Eco'!$U46:$AG46)</f>
        <v>0</v>
      </c>
      <c r="Y46" s="58">
        <f>LOOKUP('[2]Report-Date'!$B$1,'[2]Plan-Eco'!$U$13:$AG$13,'[2]Plan-Eco'!$U46:$AG46)</f>
        <v>0</v>
      </c>
      <c r="Z46" s="58">
        <f>LOOKUP('[2]Report-Date'!$B$1,'[2]Actual-Eco'!$U$13:$AG$13,'[2]Actual-Eco'!$U46:$AG46)</f>
        <v>0</v>
      </c>
      <c r="AA46" s="78">
        <f t="shared" si="53"/>
        <v>0</v>
      </c>
      <c r="AB46" s="78">
        <f t="shared" si="54"/>
        <v>0</v>
      </c>
      <c r="AC46" s="71">
        <f t="shared" si="55"/>
        <v>0</v>
      </c>
      <c r="AD46" s="79"/>
      <c r="AE46" s="71">
        <f>+[2]CPPY!AI46</f>
        <v>0</v>
      </c>
      <c r="AF46" s="58">
        <f>LOOKUP(12,'[2]Plan-Eco'!$AI$13:$AU$13,'[2]Plan-Eco'!$AI46:$AU46)</f>
        <v>0</v>
      </c>
      <c r="AG46" s="58">
        <f>LOOKUP('[2]Report-Date'!$B$1,'[2]Plan-Eco'!$AI$13:$AU$13,'[2]Plan-Eco'!$AI46:$AU46)</f>
        <v>0</v>
      </c>
      <c r="AH46" s="58">
        <f>LOOKUP('[2]Report-Date'!$B$1,'[2]Actual-Eco'!$AI$13:$AU$13,'[2]Actual-Eco'!$AI46:$AU46)</f>
        <v>0</v>
      </c>
      <c r="AI46" s="66">
        <f t="shared" si="31"/>
        <v>0</v>
      </c>
      <c r="AJ46" s="66">
        <f t="shared" si="22"/>
        <v>0</v>
      </c>
      <c r="AK46" s="58">
        <f t="shared" si="32"/>
        <v>0</v>
      </c>
      <c r="AL46" s="58"/>
      <c r="AM46" s="58">
        <f>+LOOKUP('[2]Report-Date'!$B$1,[2]CPPY!$AW$11:$BH$11,[2]CPPY!AW46:BH46)</f>
        <v>0</v>
      </c>
      <c r="AN46" s="58">
        <f>LOOKUP(12,'[2]Plan-Eco'!$AW$13:$BH$13,'[2]Plan-Eco'!$AW46:$BH46)</f>
        <v>0</v>
      </c>
      <c r="AO46" s="58">
        <f>LOOKUP('[2]Report-Date'!$B$1,'[2]Plan-Eco'!$AW$13:$BH$13,'[2]Plan-Eco'!$AW46:$BH46)</f>
        <v>0</v>
      </c>
      <c r="AP46" s="58">
        <v>0</v>
      </c>
      <c r="AQ46" s="66">
        <f t="shared" si="24"/>
        <v>0</v>
      </c>
      <c r="AR46" s="66">
        <f t="shared" si="25"/>
        <v>0</v>
      </c>
      <c r="AS46" s="58">
        <f t="shared" si="26"/>
        <v>0</v>
      </c>
      <c r="AW46" s="58"/>
      <c r="AX46" s="58"/>
      <c r="AY46" s="58"/>
      <c r="AZ46" s="58"/>
      <c r="BA46" s="58"/>
      <c r="BB46" s="80"/>
    </row>
    <row r="47" spans="1:54">
      <c r="A47" s="58"/>
      <c r="B47" s="58"/>
      <c r="C47" s="65"/>
      <c r="D47" s="58"/>
      <c r="E47" s="58" t="s">
        <v>87</v>
      </c>
      <c r="F47" s="59" t="s">
        <v>88</v>
      </c>
      <c r="G47" s="58">
        <f t="shared" ref="G47:J50" si="56">O47</f>
        <v>0</v>
      </c>
      <c r="H47" s="58">
        <f t="shared" si="51"/>
        <v>154966499.99999997</v>
      </c>
      <c r="I47" s="58">
        <f t="shared" si="51"/>
        <v>18888430.619203556</v>
      </c>
      <c r="J47" s="58">
        <f t="shared" si="56"/>
        <v>8433191.2100000009</v>
      </c>
      <c r="K47" s="66">
        <f t="shared" si="27"/>
        <v>44.647389611215843</v>
      </c>
      <c r="L47" s="66">
        <f t="shared" si="1"/>
        <v>5.4419446848189788</v>
      </c>
      <c r="M47" s="58">
        <f t="shared" si="16"/>
        <v>-10455239.409203555</v>
      </c>
      <c r="N47" s="58"/>
      <c r="O47" s="58">
        <f>+LOOKUP('[2]Report-Date'!$B$1,[2]CPPY!$G$11:$R$11,[2]CPPY!G47:R47)</f>
        <v>0</v>
      </c>
      <c r="P47" s="58">
        <f>LOOKUP(12,'[2]Plan-Eco'!$G$13:$R$13,'[2]Plan-Eco'!$G47:$R47)</f>
        <v>154966499.99999997</v>
      </c>
      <c r="Q47" s="58">
        <f>LOOKUP('[2]Report-Date'!$B$1,'[2]Plan-Eco'!$G$13:$R$13,'[2]Plan-Eco'!$G47:$R47)</f>
        <v>18888430.619203556</v>
      </c>
      <c r="R47" s="69">
        <f>LOOKUP('[2]Report-Date'!$B$1,'[2]Actual-Eco'!$G$13:$R$13,'[2]Actual-Eco'!$G47:$R47)</f>
        <v>8433191.2100000009</v>
      </c>
      <c r="S47" s="66">
        <f t="shared" ref="S47:S62" si="57">IF(Q47=0,0,R47/Q47)*100</f>
        <v>44.647389611215843</v>
      </c>
      <c r="T47" s="66">
        <f t="shared" si="29"/>
        <v>5.4419446848189788</v>
      </c>
      <c r="U47" s="69">
        <f t="shared" si="30"/>
        <v>-10455239.409203555</v>
      </c>
      <c r="V47" s="58"/>
      <c r="W47" s="67">
        <f>LOOKUP('[2]Report-Date'!$B$1,[2]CPPY!$U$11:$AF$11,[2]CPPY!U47:AF47)</f>
        <v>0</v>
      </c>
      <c r="X47" s="58">
        <f>LOOKUP(12,'[2]Plan-Eco'!$U$13:$AG$13,'[2]Plan-Eco'!$U47:$AG47)</f>
        <v>0</v>
      </c>
      <c r="Y47" s="58">
        <f>LOOKUP('[2]Report-Date'!$B$1,'[2]Plan-Eco'!$U$13:$AG$13,'[2]Plan-Eco'!$U47:$AG47)</f>
        <v>0</v>
      </c>
      <c r="Z47" s="58">
        <f>LOOKUP('[2]Report-Date'!$B$1,'[2]Actual-Eco'!$U$13:$AG$13,'[2]Actual-Eco'!$U47:$AG47)</f>
        <v>0</v>
      </c>
      <c r="AA47" s="78">
        <f t="shared" si="53"/>
        <v>0</v>
      </c>
      <c r="AB47" s="78">
        <f t="shared" si="54"/>
        <v>0</v>
      </c>
      <c r="AC47" s="71">
        <f t="shared" si="55"/>
        <v>0</v>
      </c>
      <c r="AD47" s="70"/>
      <c r="AE47" s="71">
        <f>+[2]CPPY!AI47</f>
        <v>0</v>
      </c>
      <c r="AF47" s="58">
        <f>LOOKUP(12,'[2]Plan-Eco'!$AI$13:$AU$13,'[2]Plan-Eco'!$AI47:$AU47)</f>
        <v>0</v>
      </c>
      <c r="AG47" s="58">
        <f>LOOKUP('[2]Report-Date'!$B$1,'[2]Plan-Eco'!$AI$13:$AU$13,'[2]Plan-Eco'!$AI47:$AU47)</f>
        <v>0</v>
      </c>
      <c r="AH47" s="58">
        <f>LOOKUP('[2]Report-Date'!$B$1,'[2]Actual-Eco'!$AI$13:$AU$13,'[2]Actual-Eco'!$AI47:$AU47)</f>
        <v>0</v>
      </c>
      <c r="AI47" s="66">
        <f t="shared" si="31"/>
        <v>0</v>
      </c>
      <c r="AJ47" s="66">
        <f t="shared" si="22"/>
        <v>0</v>
      </c>
      <c r="AK47" s="58">
        <f t="shared" si="32"/>
        <v>0</v>
      </c>
      <c r="AL47" s="58"/>
      <c r="AM47" s="58">
        <f>+LOOKUP('[2]Report-Date'!$B$1,[2]CPPY!$AW$11:$BH$11,[2]CPPY!AW47:BH47)</f>
        <v>0</v>
      </c>
      <c r="AN47" s="58">
        <f>LOOKUP(12,'[2]Plan-Eco'!$AW$13:$BH$13,'[2]Plan-Eco'!$AW47:$BH47)</f>
        <v>0</v>
      </c>
      <c r="AO47" s="58">
        <f>LOOKUP('[2]Report-Date'!$B$1,'[2]Plan-Eco'!$AW$13:$BH$13,'[2]Plan-Eco'!$AW47:$BH47)</f>
        <v>0</v>
      </c>
      <c r="AP47" s="58">
        <v>0</v>
      </c>
      <c r="AQ47" s="66">
        <f t="shared" si="24"/>
        <v>0</v>
      </c>
      <c r="AR47" s="66">
        <f t="shared" si="25"/>
        <v>0</v>
      </c>
      <c r="AS47" s="58">
        <f t="shared" si="26"/>
        <v>0</v>
      </c>
      <c r="AW47" s="58"/>
      <c r="AX47" s="58"/>
      <c r="AY47" s="58"/>
      <c r="AZ47" s="58"/>
      <c r="BA47" s="58"/>
      <c r="BB47" s="80"/>
    </row>
    <row r="48" spans="1:54">
      <c r="A48" s="58"/>
      <c r="B48" s="58"/>
      <c r="C48" s="65"/>
      <c r="D48" s="58"/>
      <c r="E48" s="58" t="s">
        <v>89</v>
      </c>
      <c r="F48" s="80" t="s">
        <v>90</v>
      </c>
      <c r="G48" s="58">
        <f t="shared" si="56"/>
        <v>8465596</v>
      </c>
      <c r="H48" s="58">
        <f t="shared" si="51"/>
        <v>81416400.000000015</v>
      </c>
      <c r="I48" s="58">
        <f t="shared" si="51"/>
        <v>10614886.351311453</v>
      </c>
      <c r="J48" s="58">
        <f t="shared" si="56"/>
        <v>15280439.57</v>
      </c>
      <c r="K48" s="66">
        <f t="shared" si="27"/>
        <v>143.9529267132674</v>
      </c>
      <c r="L48" s="66">
        <f t="shared" si="1"/>
        <v>18.768257464098141</v>
      </c>
      <c r="M48" s="58">
        <f t="shared" si="16"/>
        <v>4665553.2186885476</v>
      </c>
      <c r="N48" s="58"/>
      <c r="O48" s="58">
        <f>+LOOKUP('[2]Report-Date'!$B$1,[2]CPPY!$G$11:$R$11,[2]CPPY!G48:R48)</f>
        <v>8465596</v>
      </c>
      <c r="P48" s="58">
        <f>LOOKUP(12,'[2]Plan-Eco'!$G$13:$R$13,'[2]Plan-Eco'!$G48:$R48)</f>
        <v>81416400.000000015</v>
      </c>
      <c r="Q48" s="58">
        <f>LOOKUP('[2]Report-Date'!$B$1,'[2]Plan-Eco'!$G$13:$R$13,'[2]Plan-Eco'!$G48:$R48)</f>
        <v>10614886.351311453</v>
      </c>
      <c r="R48" s="58">
        <f>LOOKUP('[2]Report-Date'!$B$1,'[2]Actual-Eco'!$G$13:$R$13,'[2]Actual-Eco'!$G48:$R48)</f>
        <v>15280439.57</v>
      </c>
      <c r="S48" s="66">
        <f t="shared" si="57"/>
        <v>143.9529267132674</v>
      </c>
      <c r="T48" s="66">
        <f t="shared" si="29"/>
        <v>18.768257464098141</v>
      </c>
      <c r="U48" s="58">
        <f t="shared" si="30"/>
        <v>4665553.2186885476</v>
      </c>
      <c r="V48" s="58"/>
      <c r="W48" s="67">
        <f>LOOKUP('[2]Report-Date'!$B$1,[2]CPPY!$U$11:$AF$11,[2]CPPY!U48:AF48)</f>
        <v>0</v>
      </c>
      <c r="X48" s="58">
        <f>LOOKUP(12,'[2]Plan-Eco'!$U$13:$AG$13,'[2]Plan-Eco'!$U48:$AG48)</f>
        <v>0</v>
      </c>
      <c r="Y48" s="58">
        <f>LOOKUP('[2]Report-Date'!$B$1,'[2]Plan-Eco'!$U$13:$AG$13,'[2]Plan-Eco'!$U48:$AG48)</f>
        <v>0</v>
      </c>
      <c r="Z48" s="58">
        <f>LOOKUP('[2]Report-Date'!$B$1,'[2]Actual-Eco'!$U$13:$AG$13,'[2]Actual-Eco'!$U48:$AG48)</f>
        <v>0</v>
      </c>
      <c r="AA48" s="78">
        <f t="shared" si="53"/>
        <v>0</v>
      </c>
      <c r="AB48" s="78">
        <f t="shared" si="54"/>
        <v>0</v>
      </c>
      <c r="AC48" s="71">
        <f t="shared" si="55"/>
        <v>0</v>
      </c>
      <c r="AD48" s="70"/>
      <c r="AE48" s="71">
        <f>+[2]CPPY!AI48</f>
        <v>0</v>
      </c>
      <c r="AF48" s="58">
        <f>LOOKUP(12,'[2]Plan-Eco'!$AI$13:$AU$13,'[2]Plan-Eco'!$AI48:$AU48)</f>
        <v>0</v>
      </c>
      <c r="AG48" s="58">
        <f>LOOKUP('[2]Report-Date'!$B$1,'[2]Plan-Eco'!$AI$13:$AU$13,'[2]Plan-Eco'!$AI48:$AU48)</f>
        <v>0</v>
      </c>
      <c r="AH48" s="58">
        <f>LOOKUP('[2]Report-Date'!$B$1,'[2]Actual-Eco'!$AI$13:$AU$13,'[2]Actual-Eco'!$AI48:$AU48)</f>
        <v>0</v>
      </c>
      <c r="AI48" s="66">
        <f t="shared" si="31"/>
        <v>0</v>
      </c>
      <c r="AJ48" s="66">
        <f t="shared" si="22"/>
        <v>0</v>
      </c>
      <c r="AK48" s="58">
        <f t="shared" si="32"/>
        <v>0</v>
      </c>
      <c r="AL48" s="58"/>
      <c r="AM48" s="58">
        <f>+LOOKUP('[2]Report-Date'!$B$1,[2]CPPY!$AW$11:$BH$11,[2]CPPY!AW48:BH48)</f>
        <v>0</v>
      </c>
      <c r="AN48" s="58">
        <f>LOOKUP(12,'[2]Plan-Eco'!$AW$13:$BH$13,'[2]Plan-Eco'!$AW48:$BH48)</f>
        <v>0</v>
      </c>
      <c r="AO48" s="58">
        <f>LOOKUP('[2]Report-Date'!$B$1,'[2]Plan-Eco'!$AW$13:$BH$13,'[2]Plan-Eco'!$AW48:$BH48)</f>
        <v>0</v>
      </c>
      <c r="AP48" s="58">
        <v>0</v>
      </c>
      <c r="AQ48" s="66">
        <f t="shared" si="24"/>
        <v>0</v>
      </c>
      <c r="AR48" s="66">
        <f t="shared" si="25"/>
        <v>0</v>
      </c>
      <c r="AS48" s="58">
        <f t="shared" si="26"/>
        <v>0</v>
      </c>
      <c r="AW48" s="58"/>
      <c r="AX48" s="58"/>
      <c r="AY48" s="58"/>
      <c r="AZ48" s="58"/>
      <c r="BA48" s="58"/>
      <c r="BB48" s="80"/>
    </row>
    <row r="49" spans="1:54">
      <c r="A49" s="58"/>
      <c r="B49" s="58"/>
      <c r="C49" s="65"/>
      <c r="D49" s="58"/>
      <c r="E49" s="58" t="s">
        <v>91</v>
      </c>
      <c r="F49" s="80" t="s">
        <v>92</v>
      </c>
      <c r="G49" s="58">
        <f t="shared" si="56"/>
        <v>1102966</v>
      </c>
      <c r="H49" s="58">
        <f t="shared" si="51"/>
        <v>10500999.999999998</v>
      </c>
      <c r="I49" s="58">
        <f t="shared" si="51"/>
        <v>1031489.3710805152</v>
      </c>
      <c r="J49" s="58">
        <f t="shared" si="56"/>
        <v>1388507.41</v>
      </c>
      <c r="K49" s="66">
        <f t="shared" si="27"/>
        <v>134.61189702279702</v>
      </c>
      <c r="L49" s="66">
        <f t="shared" si="1"/>
        <v>13.222620798019239</v>
      </c>
      <c r="M49" s="58">
        <f t="shared" si="16"/>
        <v>357018.03891948471</v>
      </c>
      <c r="N49" s="58"/>
      <c r="O49" s="58">
        <f>+LOOKUP('[2]Report-Date'!$B$1,[2]CPPY!$G$11:$R$11,[2]CPPY!G49:R49)</f>
        <v>1102966</v>
      </c>
      <c r="P49" s="81">
        <f>LOOKUP(12,'[2]Plan-Eco'!$G$13:$R$13,'[2]Plan-Eco'!$G49:$R49)</f>
        <v>10500999.999999998</v>
      </c>
      <c r="Q49" s="58">
        <f>LOOKUP('[2]Report-Date'!$B$1,'[2]Plan-Eco'!$G$13:$R$13,'[2]Plan-Eco'!$G49:$R49)</f>
        <v>1031489.3710805152</v>
      </c>
      <c r="R49" s="58">
        <f>LOOKUP('[2]Report-Date'!$B$1,'[2]Actual-Eco'!$G$13:$R$13,'[2]Actual-Eco'!$G49:$R49)</f>
        <v>1388507.41</v>
      </c>
      <c r="S49" s="66">
        <f t="shared" si="57"/>
        <v>134.61189702279702</v>
      </c>
      <c r="T49" s="66">
        <f t="shared" si="29"/>
        <v>13.222620798019239</v>
      </c>
      <c r="U49" s="58">
        <f t="shared" si="30"/>
        <v>357018.03891948471</v>
      </c>
      <c r="V49" s="58"/>
      <c r="W49" s="67">
        <f>LOOKUP('[2]Report-Date'!$B$1,[2]CPPY!$U$11:$AF$11,[2]CPPY!U49:AF49)</f>
        <v>0</v>
      </c>
      <c r="X49" s="58">
        <f>LOOKUP(12,'[2]Plan-Eco'!$U$13:$AG$13,'[2]Plan-Eco'!$U49:$AG49)</f>
        <v>0</v>
      </c>
      <c r="Y49" s="58">
        <f>LOOKUP('[2]Report-Date'!$B$1,'[2]Plan-Eco'!$U$13:$AG$13,'[2]Plan-Eco'!$U49:$AG49)</f>
        <v>0</v>
      </c>
      <c r="Z49" s="58">
        <f>LOOKUP('[2]Report-Date'!$B$1,'[2]Actual-Eco'!$U$13:$AG$13,'[2]Actual-Eco'!$U49:$AG49)</f>
        <v>0</v>
      </c>
      <c r="AA49" s="78">
        <f t="shared" si="53"/>
        <v>0</v>
      </c>
      <c r="AB49" s="78">
        <f t="shared" si="54"/>
        <v>0</v>
      </c>
      <c r="AC49" s="71">
        <f t="shared" si="55"/>
        <v>0</v>
      </c>
      <c r="AD49" s="70"/>
      <c r="AE49" s="71">
        <f>+[2]CPPY!AI49</f>
        <v>0</v>
      </c>
      <c r="AF49" s="58">
        <f>LOOKUP(12,'[2]Plan-Eco'!$AI$13:$AU$13,'[2]Plan-Eco'!$AI49:$AU49)</f>
        <v>0</v>
      </c>
      <c r="AG49" s="58">
        <f>LOOKUP('[2]Report-Date'!$B$1,'[2]Plan-Eco'!$AI$13:$AU$13,'[2]Plan-Eco'!$AI49:$AU49)</f>
        <v>0</v>
      </c>
      <c r="AH49" s="58">
        <f>LOOKUP('[2]Report-Date'!$B$1,'[2]Actual-Eco'!$AI$13:$AU$13,'[2]Actual-Eco'!$AI49:$AU49)</f>
        <v>0</v>
      </c>
      <c r="AI49" s="66">
        <f t="shared" si="31"/>
        <v>0</v>
      </c>
      <c r="AJ49" s="66">
        <f t="shared" si="22"/>
        <v>0</v>
      </c>
      <c r="AK49" s="58">
        <f t="shared" si="32"/>
        <v>0</v>
      </c>
      <c r="AL49" s="58"/>
      <c r="AM49" s="58">
        <f>+LOOKUP('[2]Report-Date'!$B$1,[2]CPPY!$AW$11:$BH$11,[2]CPPY!AW49:BH49)</f>
        <v>0</v>
      </c>
      <c r="AN49" s="58">
        <f>LOOKUP(12,'[2]Plan-Eco'!$AW$13:$BH$13,'[2]Plan-Eco'!$AW49:$BH49)</f>
        <v>0</v>
      </c>
      <c r="AO49" s="58">
        <f>LOOKUP('[2]Report-Date'!$B$1,'[2]Plan-Eco'!$AW$13:$BH$13,'[2]Plan-Eco'!$AW49:$BH49)</f>
        <v>0</v>
      </c>
      <c r="AP49" s="58">
        <v>0</v>
      </c>
      <c r="AQ49" s="66">
        <f t="shared" si="24"/>
        <v>0</v>
      </c>
      <c r="AR49" s="66">
        <f t="shared" si="25"/>
        <v>0</v>
      </c>
      <c r="AS49" s="58">
        <f t="shared" si="26"/>
        <v>0</v>
      </c>
      <c r="AW49" s="51"/>
      <c r="AX49" s="51"/>
      <c r="AY49" s="51"/>
      <c r="AZ49" s="58"/>
      <c r="BA49" s="51"/>
      <c r="BB49" s="51"/>
    </row>
    <row r="50" spans="1:54">
      <c r="A50" s="58"/>
      <c r="B50" s="58"/>
      <c r="C50" s="65"/>
      <c r="D50" s="58"/>
      <c r="E50" s="58" t="s">
        <v>93</v>
      </c>
      <c r="F50" s="80" t="s">
        <v>94</v>
      </c>
      <c r="G50" s="58">
        <f t="shared" si="56"/>
        <v>26293285</v>
      </c>
      <c r="H50" s="58">
        <f t="shared" si="51"/>
        <v>149574600</v>
      </c>
      <c r="I50" s="58">
        <f t="shared" si="51"/>
        <v>19703839.942468382</v>
      </c>
      <c r="J50" s="58">
        <f t="shared" si="56"/>
        <v>19092794.449999999</v>
      </c>
      <c r="K50" s="66">
        <f t="shared" si="27"/>
        <v>96.898850710051818</v>
      </c>
      <c r="L50" s="66">
        <f t="shared" si="1"/>
        <v>12.764730408772612</v>
      </c>
      <c r="M50" s="58">
        <f t="shared" si="16"/>
        <v>-611045.49246838316</v>
      </c>
      <c r="N50" s="58"/>
      <c r="O50" s="58">
        <f>+LOOKUP('[2]Report-Date'!$B$1,[2]CPPY!$G$11:$R$11,[2]CPPY!G50:R50)</f>
        <v>26293285</v>
      </c>
      <c r="P50" s="58">
        <f>LOOKUP(12,'[2]Plan-Eco'!$G$13:$R$13,'[2]Plan-Eco'!$G50:$R50)</f>
        <v>149574600</v>
      </c>
      <c r="Q50" s="58">
        <f>LOOKUP('[2]Report-Date'!$B$1,'[2]Plan-Eco'!$G$13:$R$13,'[2]Plan-Eco'!$G50:$R50)</f>
        <v>19703839.942468382</v>
      </c>
      <c r="R50" s="58">
        <f>LOOKUP('[2]Report-Date'!$B$1,'[2]Actual-Eco'!$G$13:$R$13,'[2]Actual-Eco'!$G50:$R50)</f>
        <v>19092794.449999999</v>
      </c>
      <c r="S50" s="66">
        <f t="shared" si="57"/>
        <v>96.898850710051818</v>
      </c>
      <c r="T50" s="66">
        <f t="shared" si="29"/>
        <v>12.764730408772612</v>
      </c>
      <c r="U50" s="58">
        <f t="shared" si="30"/>
        <v>-611045.49246838316</v>
      </c>
      <c r="V50" s="58"/>
      <c r="W50" s="67">
        <f>LOOKUP('[2]Report-Date'!$B$1,[2]CPPY!$U$11:$AF$11,[2]CPPY!U50:AF50)</f>
        <v>0</v>
      </c>
      <c r="X50" s="58">
        <f>LOOKUP(12,'[2]Plan-Eco'!$U$13:$AG$13,'[2]Plan-Eco'!$U50:$AG50)</f>
        <v>0</v>
      </c>
      <c r="Y50" s="58">
        <f>LOOKUP('[2]Report-Date'!$B$1,'[2]Plan-Eco'!$U$13:$AG$13,'[2]Plan-Eco'!$U50:$AG50)</f>
        <v>0</v>
      </c>
      <c r="Z50" s="58">
        <f>LOOKUP('[2]Report-Date'!$B$1,'[2]Actual-Eco'!$U$13:$AG$13,'[2]Actual-Eco'!$U50:$AG50)</f>
        <v>0</v>
      </c>
      <c r="AA50" s="78">
        <f t="shared" si="53"/>
        <v>0</v>
      </c>
      <c r="AB50" s="78">
        <f t="shared" si="54"/>
        <v>0</v>
      </c>
      <c r="AC50" s="71">
        <f t="shared" si="55"/>
        <v>0</v>
      </c>
      <c r="AD50" s="70"/>
      <c r="AE50" s="71">
        <f>+[2]CPPY!AI50</f>
        <v>0</v>
      </c>
      <c r="AF50" s="58">
        <f>LOOKUP(12,'[2]Plan-Eco'!$AI$13:$AU$13,'[2]Plan-Eco'!$AI50:$AU50)</f>
        <v>0</v>
      </c>
      <c r="AG50" s="58">
        <f>LOOKUP('[2]Report-Date'!$B$1,'[2]Plan-Eco'!$AI$13:$AU$13,'[2]Plan-Eco'!$AI50:$AU50)</f>
        <v>0</v>
      </c>
      <c r="AH50" s="58">
        <f>LOOKUP('[2]Report-Date'!$B$1,'[2]Actual-Eco'!$AI$13:$AU$13,'[2]Actual-Eco'!$AI50:$AU50)</f>
        <v>0</v>
      </c>
      <c r="AI50" s="66">
        <f t="shared" si="31"/>
        <v>0</v>
      </c>
      <c r="AJ50" s="66">
        <f t="shared" si="22"/>
        <v>0</v>
      </c>
      <c r="AK50" s="58">
        <f t="shared" si="32"/>
        <v>0</v>
      </c>
      <c r="AL50" s="58"/>
      <c r="AM50" s="58">
        <f>+LOOKUP('[2]Report-Date'!$B$1,[2]CPPY!$AW$11:$BH$11,[2]CPPY!AW50:BH50)</f>
        <v>0</v>
      </c>
      <c r="AN50" s="58">
        <f>LOOKUP(12,'[2]Plan-Eco'!$AW$13:$BH$13,'[2]Plan-Eco'!$AW50:$BH50)</f>
        <v>0</v>
      </c>
      <c r="AO50" s="58">
        <f>LOOKUP('[2]Report-Date'!$B$1,'[2]Plan-Eco'!$AW$13:$BH$13,'[2]Plan-Eco'!$AW50:$BH50)</f>
        <v>0</v>
      </c>
      <c r="AP50" s="58">
        <v>0</v>
      </c>
      <c r="AQ50" s="66">
        <f t="shared" si="24"/>
        <v>0</v>
      </c>
      <c r="AR50" s="66">
        <f t="shared" si="25"/>
        <v>0</v>
      </c>
      <c r="AS50" s="58">
        <f t="shared" si="26"/>
        <v>0</v>
      </c>
      <c r="AW50" s="58"/>
      <c r="AX50" s="58"/>
      <c r="AY50" s="58"/>
      <c r="AZ50" s="58"/>
      <c r="BA50" s="58"/>
      <c r="BB50" s="59"/>
    </row>
    <row r="51" spans="1:54">
      <c r="A51" s="58"/>
      <c r="B51" s="58"/>
      <c r="C51" s="65"/>
      <c r="D51" s="58"/>
      <c r="E51" s="58" t="s">
        <v>95</v>
      </c>
      <c r="F51" s="80" t="s">
        <v>96</v>
      </c>
      <c r="G51" s="58">
        <f>O51+W51</f>
        <v>3615315.8</v>
      </c>
      <c r="H51" s="58">
        <f t="shared" si="51"/>
        <v>21855683.300000001</v>
      </c>
      <c r="I51" s="58">
        <f t="shared" si="51"/>
        <v>4500000</v>
      </c>
      <c r="J51" s="58">
        <f>R51+Z51</f>
        <v>4415981.85054</v>
      </c>
      <c r="K51" s="66">
        <f t="shared" si="27"/>
        <v>98.132930012000003</v>
      </c>
      <c r="L51" s="66">
        <f t="shared" si="1"/>
        <v>20.205187776215624</v>
      </c>
      <c r="M51" s="58">
        <f t="shared" si="16"/>
        <v>-84018.149459999986</v>
      </c>
      <c r="N51" s="58"/>
      <c r="O51" s="58">
        <f>+LOOKUP('[2]Report-Date'!$B$1,[2]CPPY!$G$11:$R$11,[2]CPPY!G51:R51)</f>
        <v>3615315.8</v>
      </c>
      <c r="P51" s="58">
        <f>LOOKUP(12,'[2]Plan-Eco'!$G$13:$R$13,'[2]Plan-Eco'!$G51:$R51)</f>
        <v>21855683.300000001</v>
      </c>
      <c r="Q51" s="58">
        <f>LOOKUP('[2]Report-Date'!$B$1,'[2]Plan-Eco'!$G$13:$R$13,'[2]Plan-Eco'!$G51:$R51)</f>
        <v>4500000</v>
      </c>
      <c r="R51" s="58">
        <f>LOOKUP('[2]Report-Date'!$B$1,'[2]Actual-Eco'!$G$13:$R$13,'[2]Actual-Eco'!$G51:$R51)</f>
        <v>4415981.85054</v>
      </c>
      <c r="S51" s="66">
        <f t="shared" si="57"/>
        <v>98.132930012000003</v>
      </c>
      <c r="T51" s="66">
        <f t="shared" si="29"/>
        <v>20.205187776215624</v>
      </c>
      <c r="U51" s="58">
        <f t="shared" si="30"/>
        <v>-84018.149459999986</v>
      </c>
      <c r="V51" s="58"/>
      <c r="W51" s="67">
        <f>LOOKUP('[2]Report-Date'!$B$1,[2]CPPY!$U$11:$AF$11,[2]CPPY!U51:AF51)</f>
        <v>0</v>
      </c>
      <c r="X51" s="58">
        <f>LOOKUP(12,'[2]Plan-Eco'!$U$13:$AG$13,'[2]Plan-Eco'!$U51:$AG51)</f>
        <v>0</v>
      </c>
      <c r="Y51" s="58">
        <f>LOOKUP('[2]Report-Date'!$B$1,'[2]Plan-Eco'!$U$13:$AG$13,'[2]Plan-Eco'!$U51:$AG51)</f>
        <v>0</v>
      </c>
      <c r="Z51" s="58">
        <f>LOOKUP('[2]Report-Date'!$B$1,'[2]Actual-Eco'!$U$13:$AG$13,'[2]Actual-Eco'!$U51:$AG51)</f>
        <v>0</v>
      </c>
      <c r="AA51" s="78">
        <f t="shared" si="53"/>
        <v>0</v>
      </c>
      <c r="AB51" s="78">
        <f t="shared" si="54"/>
        <v>0</v>
      </c>
      <c r="AC51" s="71">
        <f t="shared" si="55"/>
        <v>0</v>
      </c>
      <c r="AD51" s="70"/>
      <c r="AE51" s="71">
        <f>+[2]CPPY!AI51</f>
        <v>0</v>
      </c>
      <c r="AF51" s="58">
        <f>LOOKUP(12,'[2]Plan-Eco'!$AI$13:$AU$13,'[2]Plan-Eco'!$AI51:$AU51)</f>
        <v>0</v>
      </c>
      <c r="AG51" s="58">
        <f>LOOKUP('[2]Report-Date'!$B$1,'[2]Plan-Eco'!$AI$13:$AU$13,'[2]Plan-Eco'!$AI51:$AU51)</f>
        <v>0</v>
      </c>
      <c r="AH51" s="58">
        <f>LOOKUP('[2]Report-Date'!$B$1,'[2]Actual-Eco'!$U$13:$AG$13,'[2]Actual-Eco'!$U51:$AG51)</f>
        <v>0</v>
      </c>
      <c r="AI51" s="66">
        <f t="shared" si="31"/>
        <v>0</v>
      </c>
      <c r="AJ51" s="66">
        <f t="shared" si="22"/>
        <v>0</v>
      </c>
      <c r="AK51" s="58">
        <f t="shared" si="32"/>
        <v>0</v>
      </c>
      <c r="AL51" s="58"/>
      <c r="AM51" s="58">
        <f>+LOOKUP('[2]Report-Date'!$B$1,[2]CPPY!$AW$11:$BH$11,[2]CPPY!AW51:BH51)</f>
        <v>0</v>
      </c>
      <c r="AN51" s="58">
        <f>LOOKUP(12,'[2]Plan-Eco'!$AW$13:$BH$13,'[2]Plan-Eco'!$AW51:$BH51)</f>
        <v>0</v>
      </c>
      <c r="AO51" s="58">
        <f>LOOKUP('[2]Report-Date'!$B$1,'[2]Plan-Eco'!$AW$13:$BH$13,'[2]Plan-Eco'!$AW51:$BH51)</f>
        <v>0</v>
      </c>
      <c r="AP51" s="58">
        <f>LOOKUP('[2]Report-Date'!$B$1,'[2]Actual-Eco'!$AW$13:$BI$13,'[2]Actual-Eco'!$AW51:$BI51)</f>
        <v>0</v>
      </c>
      <c r="AQ51" s="66">
        <f t="shared" si="24"/>
        <v>0</v>
      </c>
      <c r="AR51" s="66">
        <f t="shared" si="25"/>
        <v>0</v>
      </c>
      <c r="AS51" s="58">
        <f t="shared" si="26"/>
        <v>0</v>
      </c>
      <c r="AW51" s="58"/>
      <c r="AX51" s="58"/>
      <c r="AY51" s="58"/>
      <c r="AZ51" s="58"/>
      <c r="BA51" s="58"/>
      <c r="BB51" s="59"/>
    </row>
    <row r="52" spans="1:54">
      <c r="A52" s="51"/>
      <c r="B52" s="51"/>
      <c r="C52" s="77"/>
      <c r="D52" s="58" t="s">
        <v>97</v>
      </c>
      <c r="E52" s="51" t="s">
        <v>98</v>
      </c>
      <c r="F52" s="51"/>
      <c r="G52" s="51">
        <f>SUM(G53:G54)</f>
        <v>4902844.5599999996</v>
      </c>
      <c r="H52" s="51">
        <f>SUM(H53:H54)</f>
        <v>37264426.600000001</v>
      </c>
      <c r="I52" s="51">
        <f>SUM(I53:I54)</f>
        <v>4457145.4738007579</v>
      </c>
      <c r="J52" s="51">
        <f>SUM(J53:J54)</f>
        <v>4134809.65</v>
      </c>
      <c r="K52" s="55">
        <f t="shared" si="27"/>
        <v>92.768110762920841</v>
      </c>
      <c r="L52" s="55">
        <f t="shared" si="1"/>
        <v>11.095862803373983</v>
      </c>
      <c r="M52" s="51">
        <f t="shared" si="16"/>
        <v>-322335.82380075799</v>
      </c>
      <c r="N52" s="51"/>
      <c r="O52" s="51">
        <f>SUM(O53)</f>
        <v>2791481.3</v>
      </c>
      <c r="P52" s="51">
        <f>SUM(P53)</f>
        <v>13602300</v>
      </c>
      <c r="Q52" s="51">
        <f>SUM(Q53)</f>
        <v>2165442.1738007586</v>
      </c>
      <c r="R52" s="51">
        <f>SUM(R53)</f>
        <v>2112895.7799999998</v>
      </c>
      <c r="S52" s="55">
        <f t="shared" si="57"/>
        <v>97.573410436145252</v>
      </c>
      <c r="T52" s="55">
        <f t="shared" si="29"/>
        <v>15.533371415128322</v>
      </c>
      <c r="U52" s="51">
        <f t="shared" si="30"/>
        <v>-52546.393800758757</v>
      </c>
      <c r="V52" s="51"/>
      <c r="W52" s="82">
        <f>SUM(W53:W54)</f>
        <v>2111363.2599999998</v>
      </c>
      <c r="X52" s="82">
        <f t="shared" ref="X52:Z52" si="58">SUM(X53:X54)</f>
        <v>23662126.600000001</v>
      </c>
      <c r="Y52" s="82">
        <f t="shared" si="58"/>
        <v>2291703.2999999998</v>
      </c>
      <c r="Z52" s="82">
        <f t="shared" si="58"/>
        <v>2021913.87</v>
      </c>
      <c r="AA52" s="56">
        <f>IF(Y52=0,0,Z52/Y52)*100</f>
        <v>88.227558515100995</v>
      </c>
      <c r="AB52" s="56">
        <f>IF(X52=0,0,Z52/X52)*100</f>
        <v>8.5449372500610323</v>
      </c>
      <c r="AC52" s="83">
        <f>+Z52-Y52</f>
        <v>-269789.4299999997</v>
      </c>
      <c r="AD52" s="83"/>
      <c r="AE52" s="57">
        <f>SUM(AE53)</f>
        <v>0</v>
      </c>
      <c r="AF52" s="51">
        <f>SUM(AF53)</f>
        <v>0</v>
      </c>
      <c r="AG52" s="51">
        <f>SUM(AG53)</f>
        <v>0</v>
      </c>
      <c r="AH52" s="51">
        <f>SUM(AH53)</f>
        <v>0</v>
      </c>
      <c r="AI52" s="55">
        <f t="shared" si="31"/>
        <v>0</v>
      </c>
      <c r="AJ52" s="55">
        <f t="shared" si="22"/>
        <v>0</v>
      </c>
      <c r="AK52" s="51">
        <f t="shared" si="32"/>
        <v>0</v>
      </c>
      <c r="AL52" s="51"/>
      <c r="AM52" s="51">
        <f>+[2]CPPY!AW52</f>
        <v>0</v>
      </c>
      <c r="AN52" s="51">
        <v>0</v>
      </c>
      <c r="AO52" s="51">
        <v>0</v>
      </c>
      <c r="AP52" s="51">
        <v>0</v>
      </c>
      <c r="AQ52" s="55">
        <f t="shared" si="24"/>
        <v>0</v>
      </c>
      <c r="AR52" s="55">
        <f t="shared" si="25"/>
        <v>0</v>
      </c>
      <c r="AS52" s="51">
        <f t="shared" si="26"/>
        <v>0</v>
      </c>
      <c r="AW52" s="52"/>
      <c r="AX52" s="52"/>
      <c r="AY52" s="54"/>
      <c r="AZ52" s="52"/>
      <c r="BA52" s="52"/>
      <c r="BB52" s="52"/>
    </row>
    <row r="53" spans="1:54">
      <c r="A53" s="58"/>
      <c r="B53" s="58"/>
      <c r="C53" s="65"/>
      <c r="D53" s="58"/>
      <c r="E53" s="58" t="s">
        <v>99</v>
      </c>
      <c r="F53" s="59" t="s">
        <v>100</v>
      </c>
      <c r="G53" s="58">
        <f>O53+AE53</f>
        <v>2791481.3</v>
      </c>
      <c r="H53" s="58">
        <f>SUM(P53,X53,AF53,AN53)</f>
        <v>13602300</v>
      </c>
      <c r="I53" s="58">
        <f>SUM(Q53,Y53,AG53,AO53)</f>
        <v>2165442.1738007586</v>
      </c>
      <c r="J53" s="58">
        <f>R53</f>
        <v>2112895.7799999998</v>
      </c>
      <c r="K53" s="66">
        <f t="shared" si="27"/>
        <v>97.573410436145252</v>
      </c>
      <c r="L53" s="66">
        <f t="shared" si="1"/>
        <v>15.533371415128322</v>
      </c>
      <c r="M53" s="58">
        <f t="shared" si="16"/>
        <v>-52546.393800758757</v>
      </c>
      <c r="N53" s="58"/>
      <c r="O53" s="58">
        <f>+LOOKUP('[2]Report-Date'!$B$1,[2]CPPY!$G$11:$R$11,[2]CPPY!G53:R53)</f>
        <v>2791481.3</v>
      </c>
      <c r="P53" s="58">
        <f>LOOKUP(12,'[2]Plan-Eco'!$G$13:$R$13,'[2]Plan-Eco'!$G53:$R53)</f>
        <v>13602300</v>
      </c>
      <c r="Q53" s="58">
        <f>LOOKUP('[2]Report-Date'!$B$1,'[2]Plan-Eco'!$G$13:$R$13,'[2]Plan-Eco'!$G53:$R53)</f>
        <v>2165442.1738007586</v>
      </c>
      <c r="R53" s="58">
        <f>LOOKUP('[2]Report-Date'!$B$1,'[2]Actual-Eco'!$G$13:$R$13,'[2]Actual-Eco'!$G53:$R53)</f>
        <v>2112895.7799999998</v>
      </c>
      <c r="S53" s="66">
        <f t="shared" si="57"/>
        <v>97.573410436145252</v>
      </c>
      <c r="T53" s="66">
        <f t="shared" si="29"/>
        <v>15.533371415128322</v>
      </c>
      <c r="U53" s="58">
        <f t="shared" si="30"/>
        <v>-52546.393800758757</v>
      </c>
      <c r="V53" s="58"/>
      <c r="W53" s="67">
        <f>LOOKUP('[2]Report-Date'!$B$1,[2]CPPY!$U$11:$AF$11,[2]CPPY!U53:AF53)</f>
        <v>0</v>
      </c>
      <c r="X53" s="58">
        <f>LOOKUP(12,'[2]Plan-Eco'!$U$13:$AG$13,'[2]Plan-Eco'!$U53:$AG53)</f>
        <v>0</v>
      </c>
      <c r="Y53" s="58">
        <f>LOOKUP('[2]Report-Date'!$B$1,'[2]Plan-Eco'!$U$13:$AG$13,'[2]Plan-Eco'!$U53:$AG53)</f>
        <v>0</v>
      </c>
      <c r="Z53" s="58">
        <f>LOOKUP('[2]Report-Date'!$B$1,'[2]Actual-Eco'!$U$13:$AG$13,'[2]Actual-Eco'!$U53:$AG53)</f>
        <v>0</v>
      </c>
      <c r="AA53" s="78">
        <f t="shared" ref="AA53:AA54" si="59">IF(Y53=0,0,Z53/Y53)*100</f>
        <v>0</v>
      </c>
      <c r="AB53" s="78">
        <f t="shared" ref="AB53:AB54" si="60">IF(X53=0,0,Z53/X53)*100</f>
        <v>0</v>
      </c>
      <c r="AC53" s="71">
        <f t="shared" ref="AC53:AC54" si="61">+Z53-Y53</f>
        <v>0</v>
      </c>
      <c r="AD53" s="70"/>
      <c r="AE53" s="71">
        <f>+LOOKUP('[2]Report-Date'!$B$1,[2]CPPY!$AI$11:$AT$11,[2]CPPY!AI53:AT53)</f>
        <v>0</v>
      </c>
      <c r="AF53" s="58">
        <f>LOOKUP(12,'[2]Plan-Eco'!$AI$13:$AU$13,'[2]Plan-Eco'!$AI53:$AU53)</f>
        <v>0</v>
      </c>
      <c r="AG53" s="58">
        <f>LOOKUP('[2]Report-Date'!$B$1,'[2]Plan-Eco'!$AI$13:$AU$13,'[2]Plan-Eco'!$AI53:$AU53)</f>
        <v>0</v>
      </c>
      <c r="AH53" s="58">
        <f>LOOKUP('[2]Report-Date'!$B$1,'[2]Actual-Eco'!$AI$13:$AU$13,'[2]Actual-Eco'!$AI53:$AU53)</f>
        <v>0</v>
      </c>
      <c r="AI53" s="66">
        <f t="shared" si="31"/>
        <v>0</v>
      </c>
      <c r="AJ53" s="66">
        <f t="shared" si="22"/>
        <v>0</v>
      </c>
      <c r="AK53" s="58">
        <f t="shared" si="32"/>
        <v>0</v>
      </c>
      <c r="AL53" s="58"/>
      <c r="AM53" s="58">
        <f>+LOOKUP('[2]Report-Date'!$B$1,[2]CPPY!$AW$11:$BH$11,[2]CPPY!AW53:BH53)</f>
        <v>0</v>
      </c>
      <c r="AN53" s="58">
        <f>LOOKUP(12,'[2]Plan-Eco'!$AW$13:$BH$13,'[2]Plan-Eco'!$AW53:$BH53)</f>
        <v>0</v>
      </c>
      <c r="AO53" s="58">
        <f>LOOKUP('[2]Report-Date'!$B$1,'[2]Plan-Eco'!$AW$13:$BH$13,'[2]Plan-Eco'!$AW53:$BH53)</f>
        <v>0</v>
      </c>
      <c r="AP53" s="58">
        <v>0</v>
      </c>
      <c r="AQ53" s="66">
        <f t="shared" si="24"/>
        <v>0</v>
      </c>
      <c r="AR53" s="66">
        <f t="shared" si="25"/>
        <v>0</v>
      </c>
      <c r="AS53" s="58">
        <f t="shared" si="26"/>
        <v>0</v>
      </c>
      <c r="AW53" s="58"/>
      <c r="AX53" s="58"/>
      <c r="AY53" s="58"/>
      <c r="AZ53" s="58"/>
      <c r="BA53" s="59"/>
      <c r="BB53" s="58"/>
    </row>
    <row r="54" spans="1:54">
      <c r="A54" s="58"/>
      <c r="B54" s="58"/>
      <c r="C54" s="65"/>
      <c r="D54" s="58"/>
      <c r="E54" s="58" t="s">
        <v>101</v>
      </c>
      <c r="F54" s="59" t="s">
        <v>102</v>
      </c>
      <c r="G54" s="58">
        <f>O54+W54+AE54+AM54</f>
        <v>2111363.2599999998</v>
      </c>
      <c r="H54" s="58">
        <f>SUM(P54,X54,AF54,AN54)</f>
        <v>23662126.600000001</v>
      </c>
      <c r="I54" s="58">
        <f>SUM(Q54,Y54,AG54,AO54)</f>
        <v>2291703.2999999998</v>
      </c>
      <c r="J54" s="58">
        <f>+Z54</f>
        <v>2021913.87</v>
      </c>
      <c r="K54" s="66">
        <f t="shared" si="27"/>
        <v>88.227558515100995</v>
      </c>
      <c r="L54" s="66">
        <f t="shared" si="1"/>
        <v>8.5449372500610323</v>
      </c>
      <c r="M54" s="58">
        <f t="shared" si="16"/>
        <v>-269789.4299999997</v>
      </c>
      <c r="N54" s="58"/>
      <c r="O54" s="58">
        <f>+LOOKUP('[2]Report-Date'!$B$1,[2]CPPY!$G$11:$R$11,[2]CPPY!G54:R54)</f>
        <v>0</v>
      </c>
      <c r="P54" s="58">
        <f>LOOKUP(12,'[2]Plan-Eco'!$G$13:$R$13,'[2]Plan-Eco'!$G54:$R54)</f>
        <v>0</v>
      </c>
      <c r="Q54" s="58">
        <f>LOOKUP('[2]Report-Date'!$B$1,'[2]Plan-Eco'!$G$13:$R$13,'[2]Plan-Eco'!$G54:$R54)</f>
        <v>0</v>
      </c>
      <c r="R54" s="58">
        <f>LOOKUP('[2]Report-Date'!$B$1,'[2]Actual-Eco'!$G$13:$R$13,'[2]Actual-Eco'!$G54:$R54)</f>
        <v>0</v>
      </c>
      <c r="S54" s="66">
        <f t="shared" si="57"/>
        <v>0</v>
      </c>
      <c r="T54" s="66">
        <f t="shared" si="29"/>
        <v>0</v>
      </c>
      <c r="U54" s="58">
        <f t="shared" si="30"/>
        <v>0</v>
      </c>
      <c r="V54" s="58"/>
      <c r="W54" s="67">
        <f>LOOKUP('[2]Report-Date'!$B$1,[2]CPPY!$U$11:$AF$11,[2]CPPY!U54:AF54)</f>
        <v>2111363.2599999998</v>
      </c>
      <c r="X54" s="58">
        <f>LOOKUP(12,'[2]Plan-Eco'!$U$13:$AG$13,'[2]Plan-Eco'!$U54:$AG54)</f>
        <v>23662126.600000001</v>
      </c>
      <c r="Y54" s="58">
        <f>LOOKUP('[2]Report-Date'!$B$1,'[2]Plan-Eco'!$U$13:$AG$13,'[2]Plan-Eco'!$U54:$AG54)</f>
        <v>2291703.2999999998</v>
      </c>
      <c r="Z54" s="58">
        <f>LOOKUP('[2]Report-Date'!$B$1,'[2]Actual-Eco'!$U$13:$AG$13,'[2]Actual-Eco'!$U54:$AG54)</f>
        <v>2021913.87</v>
      </c>
      <c r="AA54" s="78">
        <f t="shared" si="59"/>
        <v>88.227558515100995</v>
      </c>
      <c r="AB54" s="78">
        <f t="shared" si="60"/>
        <v>8.5449372500610323</v>
      </c>
      <c r="AC54" s="71">
        <f t="shared" si="61"/>
        <v>-269789.4299999997</v>
      </c>
      <c r="AD54" s="69"/>
      <c r="AE54" s="71">
        <f>+LOOKUP('[2]Report-Date'!$B$1,[2]CPPY!$AI$11:$AT$11,[2]CPPY!AI54:AT54)</f>
        <v>0</v>
      </c>
      <c r="AF54" s="58">
        <f>LOOKUP(12,'[2]Plan-Eco'!$AI$13:$AU$13,'[2]Plan-Eco'!$AI54:$AU54)</f>
        <v>0</v>
      </c>
      <c r="AG54" s="58">
        <f>LOOKUP('[2]Report-Date'!$B$1,'[2]Plan-Eco'!$AI$13:$AU$13,'[2]Plan-Eco'!$AI54:$AU54)</f>
        <v>0</v>
      </c>
      <c r="AH54" s="58">
        <f>LOOKUP('[2]Report-Date'!$B$1,'[2]Actual-Eco'!$AI$13:$AU$13,'[2]Actual-Eco'!$AI54:$AU54)</f>
        <v>0</v>
      </c>
      <c r="AI54" s="66">
        <f t="shared" si="31"/>
        <v>0</v>
      </c>
      <c r="AJ54" s="66">
        <f t="shared" si="22"/>
        <v>0</v>
      </c>
      <c r="AK54" s="58">
        <f t="shared" si="32"/>
        <v>0</v>
      </c>
      <c r="AL54" s="58"/>
      <c r="AM54" s="58">
        <f>+LOOKUP('[2]Report-Date'!$B$1,[2]CPPY!$AW$11:$BH$11,[2]CPPY!AW54:BH54)</f>
        <v>0</v>
      </c>
      <c r="AN54" s="58">
        <f>LOOKUP(12,'[2]Plan-Eco'!$AW$13:$BH$13,'[2]Plan-Eco'!$AW54:$BH54)</f>
        <v>0</v>
      </c>
      <c r="AO54" s="58">
        <f>LOOKUP('[2]Report-Date'!$B$1,'[2]Plan-Eco'!$AW$13:$BH$13,'[2]Plan-Eco'!$AW54:$BH54)</f>
        <v>0</v>
      </c>
      <c r="AP54" s="58">
        <f>LOOKUP('[2]Report-Date'!$B$1,'[2]Actual-Eco'!$AW$13:$BI$13,'[2]Actual-Eco'!$AW54:$BI54)</f>
        <v>0</v>
      </c>
      <c r="AQ54" s="66">
        <f t="shared" si="24"/>
        <v>0</v>
      </c>
      <c r="AR54" s="66">
        <f t="shared" si="25"/>
        <v>0</v>
      </c>
      <c r="AS54" s="58">
        <f t="shared" si="26"/>
        <v>0</v>
      </c>
      <c r="AW54" s="58"/>
      <c r="AX54" s="58"/>
      <c r="AY54" s="58"/>
      <c r="AZ54" s="58"/>
      <c r="BA54" s="59"/>
      <c r="BB54" s="58"/>
    </row>
    <row r="55" spans="1:54">
      <c r="A55" s="52"/>
      <c r="B55" s="52"/>
      <c r="C55" s="63" t="s">
        <v>103</v>
      </c>
      <c r="D55" s="52" t="s">
        <v>104</v>
      </c>
      <c r="E55" s="52"/>
      <c r="F55" s="52"/>
      <c r="G55" s="52">
        <f>SUM(G56:G57)</f>
        <v>71787633.899999991</v>
      </c>
      <c r="H55" s="52">
        <f>SUM(H56:H57)</f>
        <v>575299600</v>
      </c>
      <c r="I55" s="52">
        <f>SUM(I56:I57)</f>
        <v>86327211.247774392</v>
      </c>
      <c r="J55" s="52">
        <f>SUM(J56:J57)</f>
        <v>59921303.399999999</v>
      </c>
      <c r="K55" s="60">
        <f t="shared" si="27"/>
        <v>69.411837280385711</v>
      </c>
      <c r="L55" s="60">
        <f t="shared" si="1"/>
        <v>10.415669226955833</v>
      </c>
      <c r="M55" s="52">
        <f t="shared" si="16"/>
        <v>-26405907.847774394</v>
      </c>
      <c r="N55" s="52"/>
      <c r="O55" s="52">
        <f>SUM(O56:O57)</f>
        <v>71787633.899999991</v>
      </c>
      <c r="P55" s="52">
        <f>SUM(P56:P57)</f>
        <v>575299600</v>
      </c>
      <c r="Q55" s="52">
        <f>SUM(Q56:Q57)</f>
        <v>86327211.247774392</v>
      </c>
      <c r="R55" s="52">
        <f>SUM(R56:R57)</f>
        <v>59921303.399999999</v>
      </c>
      <c r="S55" s="60">
        <f t="shared" si="57"/>
        <v>69.411837280385711</v>
      </c>
      <c r="T55" s="60">
        <f t="shared" si="29"/>
        <v>10.415669226955833</v>
      </c>
      <c r="U55" s="52">
        <f>+R55-Q55</f>
        <v>-26405907.847774394</v>
      </c>
      <c r="V55" s="52"/>
      <c r="W55" s="75">
        <f>SUM(W56:W57)</f>
        <v>0</v>
      </c>
      <c r="X55" s="75">
        <f t="shared" ref="X55:AC55" si="62">SUM(X56:X57)</f>
        <v>0</v>
      </c>
      <c r="Y55" s="75">
        <f t="shared" si="62"/>
        <v>0</v>
      </c>
      <c r="Z55" s="75">
        <f t="shared" si="62"/>
        <v>0</v>
      </c>
      <c r="AA55" s="75">
        <f t="shared" si="62"/>
        <v>0</v>
      </c>
      <c r="AB55" s="75">
        <f t="shared" si="62"/>
        <v>0</v>
      </c>
      <c r="AC55" s="75">
        <f t="shared" si="62"/>
        <v>0</v>
      </c>
      <c r="AD55" s="70"/>
      <c r="AE55" s="62">
        <f>SUM(AE56:AE57)</f>
        <v>0</v>
      </c>
      <c r="AF55" s="52">
        <f>SUM(AF56:AF57)</f>
        <v>0</v>
      </c>
      <c r="AG55" s="52">
        <f>SUM(AG56:AG57)</f>
        <v>0</v>
      </c>
      <c r="AH55" s="52">
        <f>SUM(AH56:AH57)</f>
        <v>0</v>
      </c>
      <c r="AI55" s="60">
        <f t="shared" si="31"/>
        <v>0</v>
      </c>
      <c r="AJ55" s="60">
        <f t="shared" si="22"/>
        <v>0</v>
      </c>
      <c r="AK55" s="52">
        <f t="shared" si="32"/>
        <v>0</v>
      </c>
      <c r="AL55" s="52"/>
      <c r="AM55" s="58">
        <f>+LOOKUP('[2]Report-Date'!$B$1,[2]CPPY!$AW$11:$BH$11,[2]CPPY!AW55:BH55)</f>
        <v>0</v>
      </c>
      <c r="AN55" s="58">
        <v>0</v>
      </c>
      <c r="AO55" s="58">
        <v>0</v>
      </c>
      <c r="AP55" s="58">
        <v>0</v>
      </c>
      <c r="AQ55" s="60">
        <f t="shared" si="24"/>
        <v>0</v>
      </c>
      <c r="AR55" s="60">
        <f t="shared" si="25"/>
        <v>0</v>
      </c>
      <c r="AS55" s="52">
        <f t="shared" si="26"/>
        <v>0</v>
      </c>
      <c r="AW55" s="52"/>
      <c r="AX55" s="52"/>
      <c r="AY55" s="54"/>
      <c r="AZ55" s="52"/>
      <c r="BA55" s="52"/>
      <c r="BB55" s="52"/>
    </row>
    <row r="56" spans="1:54">
      <c r="A56" s="58"/>
      <c r="B56" s="58"/>
      <c r="C56" s="65"/>
      <c r="D56" s="58" t="s">
        <v>105</v>
      </c>
      <c r="E56" s="59" t="s">
        <v>106</v>
      </c>
      <c r="F56" s="58"/>
      <c r="G56" s="58">
        <f>O56+AE56</f>
        <v>71771652.799999997</v>
      </c>
      <c r="H56" s="58">
        <f>SUM(P56,X56,AF56,AN56)</f>
        <v>575092700</v>
      </c>
      <c r="I56" s="58">
        <f>SUM(Q56,Y56,AG56,AO56)</f>
        <v>86317554.154733509</v>
      </c>
      <c r="J56" s="58">
        <f t="shared" ref="J56:J57" si="63">R56</f>
        <v>59912477.600000001</v>
      </c>
      <c r="K56" s="66">
        <f t="shared" si="27"/>
        <v>69.409378181175569</v>
      </c>
      <c r="L56" s="66">
        <f t="shared" si="1"/>
        <v>10.417881778015962</v>
      </c>
      <c r="M56" s="58">
        <f t="shared" si="16"/>
        <v>-26405076.554733507</v>
      </c>
      <c r="N56" s="58"/>
      <c r="O56" s="58">
        <f>+LOOKUP('[2]Report-Date'!$B$1,[2]CPPY!$G$11:$R$11,[2]CPPY!G56:R56)</f>
        <v>71771652.799999997</v>
      </c>
      <c r="P56" s="58">
        <f>LOOKUP(12,'[2]Plan-Eco'!$G$13:$R$13,'[2]Plan-Eco'!$G56:$R56)</f>
        <v>575092700</v>
      </c>
      <c r="Q56" s="58">
        <f>LOOKUP('[2]Report-Date'!$B$1,'[2]Plan-Eco'!$G$13:$R$13,'[2]Plan-Eco'!$G56:$R56)</f>
        <v>86317554.154733509</v>
      </c>
      <c r="R56" s="58">
        <f>LOOKUP('[2]Report-Date'!$B$1,'[2]Actual-Eco'!$G$13:$R$13,'[2]Actual-Eco'!$G56:$R56)</f>
        <v>59912477.600000001</v>
      </c>
      <c r="S56" s="66">
        <f t="shared" si="57"/>
        <v>69.409378181175569</v>
      </c>
      <c r="T56" s="66">
        <f t="shared" si="29"/>
        <v>10.417881778015962</v>
      </c>
      <c r="U56" s="58">
        <f t="shared" ref="U56:U62" si="64">+R56-Q56</f>
        <v>-26405076.554733507</v>
      </c>
      <c r="V56" s="58"/>
      <c r="W56" s="67">
        <f>LOOKUP('[2]Report-Date'!$B$1,[2]CPPY!$U$11:$AF$11,[2]CPPY!U56:AF56)</f>
        <v>0</v>
      </c>
      <c r="X56" s="58">
        <f>LOOKUP(12,'[2]Plan-Eco'!$U$13:$AG$13,'[2]Plan-Eco'!$U56:$AG56)</f>
        <v>0</v>
      </c>
      <c r="Y56" s="58">
        <f>LOOKUP('[2]Report-Date'!$B$1,'[2]Plan-Eco'!$U$13:$AG$13,'[2]Plan-Eco'!$U56:$AG56)</f>
        <v>0</v>
      </c>
      <c r="Z56" s="58">
        <f>LOOKUP('[2]Report-Date'!$B$1,'[2]Actual-Eco'!$U$13:$AG$13,'[2]Actual-Eco'!$U56:$AG56)</f>
        <v>0</v>
      </c>
      <c r="AA56" s="78">
        <f t="shared" ref="AA56:AA79" si="65">IF(Y56=0,0,Z56/Y56)*100</f>
        <v>0</v>
      </c>
      <c r="AB56" s="78">
        <f t="shared" ref="AB56:AB79" si="66">IF(X56=0,0,Z56/X56)*100</f>
        <v>0</v>
      </c>
      <c r="AC56" s="71">
        <f t="shared" ref="AC56:AC79" si="67">+Z56-Y56</f>
        <v>0</v>
      </c>
      <c r="AD56" s="70"/>
      <c r="AE56" s="71">
        <f>+LOOKUP('[2]Report-Date'!$B$1,[2]CPPY!$AI$11:$AT$11,[2]CPPY!AI56:AT56)</f>
        <v>0</v>
      </c>
      <c r="AF56" s="58">
        <f>LOOKUP(12,'[2]Plan-Eco'!$AI$13:$AU$13,'[2]Plan-Eco'!$AI56:$AU56)</f>
        <v>0</v>
      </c>
      <c r="AG56" s="58">
        <f>LOOKUP('[2]Report-Date'!$B$1,'[2]Plan-Eco'!$AI$13:$AU$13,'[2]Plan-Eco'!$AI56:$AU56)</f>
        <v>0</v>
      </c>
      <c r="AH56" s="58">
        <f>LOOKUP('[2]Report-Date'!$B$1,'[2]Actual-Eco'!$AI$13:$AU$13,'[2]Actual-Eco'!$AI56:$AU56)</f>
        <v>0</v>
      </c>
      <c r="AI56" s="66">
        <f t="shared" si="31"/>
        <v>0</v>
      </c>
      <c r="AJ56" s="66">
        <f t="shared" si="22"/>
        <v>0</v>
      </c>
      <c r="AK56" s="58">
        <f t="shared" si="32"/>
        <v>0</v>
      </c>
      <c r="AL56" s="58"/>
      <c r="AM56" s="58">
        <f>+LOOKUP('[2]Report-Date'!$B$1,[2]CPPY!$AW$11:$BH$11,[2]CPPY!AW56:BH56)</f>
        <v>0</v>
      </c>
      <c r="AN56" s="58">
        <f>LOOKUP(12,'[2]Plan-Eco'!$AW$13:$BH$13,'[2]Plan-Eco'!$AW56:$BH56)</f>
        <v>0</v>
      </c>
      <c r="AO56" s="58">
        <f>LOOKUP('[2]Report-Date'!$B$1,'[2]Plan-Eco'!$AW$13:$BH$13,'[2]Plan-Eco'!$AW56:$BH56)</f>
        <v>0</v>
      </c>
      <c r="AP56" s="58">
        <v>0</v>
      </c>
      <c r="AQ56" s="66">
        <f t="shared" si="24"/>
        <v>0</v>
      </c>
      <c r="AR56" s="66">
        <f t="shared" si="25"/>
        <v>0</v>
      </c>
      <c r="AS56" s="58">
        <f t="shared" si="26"/>
        <v>0</v>
      </c>
      <c r="AW56" s="58"/>
      <c r="AX56" s="58"/>
      <c r="AY56" s="58"/>
      <c r="AZ56" s="58"/>
      <c r="BA56" s="59"/>
      <c r="BB56" s="58"/>
    </row>
    <row r="57" spans="1:54">
      <c r="A57" s="58"/>
      <c r="B57" s="58"/>
      <c r="C57" s="65"/>
      <c r="D57" s="58" t="s">
        <v>107</v>
      </c>
      <c r="E57" s="59" t="s">
        <v>108</v>
      </c>
      <c r="F57" s="58"/>
      <c r="G57" s="58">
        <f>O57+AE57</f>
        <v>15981.1</v>
      </c>
      <c r="H57" s="58">
        <f>SUM(P57,X57,AF57,AN57)</f>
        <v>206900.00000000003</v>
      </c>
      <c r="I57" s="58">
        <f>SUM(Q57,Y57,AG57,AO57)</f>
        <v>9657.0930408861932</v>
      </c>
      <c r="J57" s="58">
        <f t="shared" si="63"/>
        <v>8825.7999999999993</v>
      </c>
      <c r="K57" s="66">
        <f t="shared" si="27"/>
        <v>91.391891562329718</v>
      </c>
      <c r="L57" s="66">
        <f t="shared" si="1"/>
        <v>4.2657322377960352</v>
      </c>
      <c r="M57" s="58">
        <f t="shared" si="16"/>
        <v>-831.29304088619392</v>
      </c>
      <c r="N57" s="58"/>
      <c r="O57" s="58">
        <f>+LOOKUP('[2]Report-Date'!$B$1,[2]CPPY!$G$11:$R$11,[2]CPPY!G57:R57)</f>
        <v>15981.1</v>
      </c>
      <c r="P57" s="58">
        <f>LOOKUP(12,'[2]Plan-Eco'!$G$13:$R$13,'[2]Plan-Eco'!$G57:$R57)</f>
        <v>206900.00000000003</v>
      </c>
      <c r="Q57" s="58">
        <f>LOOKUP('[2]Report-Date'!$B$1,'[2]Plan-Eco'!$G$13:$R$13,'[2]Plan-Eco'!$G57:$R57)</f>
        <v>9657.0930408861932</v>
      </c>
      <c r="R57" s="58">
        <f>LOOKUP('[2]Report-Date'!$B$1,'[2]Actual-Eco'!$G$13:$R$13,'[2]Actual-Eco'!$G57:$R57)</f>
        <v>8825.7999999999993</v>
      </c>
      <c r="S57" s="66">
        <f t="shared" si="57"/>
        <v>91.391891562329718</v>
      </c>
      <c r="T57" s="66">
        <f t="shared" si="29"/>
        <v>4.2657322377960352</v>
      </c>
      <c r="U57" s="58">
        <f t="shared" si="64"/>
        <v>-831.29304088619392</v>
      </c>
      <c r="V57" s="58"/>
      <c r="W57" s="67">
        <f>LOOKUP('[2]Report-Date'!$B$1,[2]CPPY!$U$11:$AF$11,[2]CPPY!U57:AF57)</f>
        <v>0</v>
      </c>
      <c r="X57" s="58">
        <f>LOOKUP(12,'[2]Plan-Eco'!$U$13:$AG$13,'[2]Plan-Eco'!$U57:$AG57)</f>
        <v>0</v>
      </c>
      <c r="Y57" s="58">
        <f>LOOKUP('[2]Report-Date'!$B$1,'[2]Plan-Eco'!$U$13:$AG$13,'[2]Plan-Eco'!$U57:$AG57)</f>
        <v>0</v>
      </c>
      <c r="Z57" s="58">
        <f>LOOKUP('[2]Report-Date'!$B$1,'[2]Actual-Eco'!$U$13:$AG$13,'[2]Actual-Eco'!$U57:$AG57)</f>
        <v>0</v>
      </c>
      <c r="AA57" s="78">
        <f t="shared" si="65"/>
        <v>0</v>
      </c>
      <c r="AB57" s="78">
        <f t="shared" si="66"/>
        <v>0</v>
      </c>
      <c r="AC57" s="71">
        <f t="shared" si="67"/>
        <v>0</v>
      </c>
      <c r="AD57" s="70"/>
      <c r="AE57" s="71">
        <f>+LOOKUP('[2]Report-Date'!$B$1,[2]CPPY!$AI$11:$AT$11,[2]CPPY!AI57:AT57)</f>
        <v>0</v>
      </c>
      <c r="AF57" s="58">
        <f>LOOKUP(12,'[2]Plan-Eco'!$AI$13:$AU$13,'[2]Plan-Eco'!$AI57:$AU57)</f>
        <v>0</v>
      </c>
      <c r="AG57" s="58">
        <f>LOOKUP('[2]Report-Date'!$B$1,'[2]Plan-Eco'!$AI$13:$AU$13,'[2]Plan-Eco'!$AI57:$AU57)</f>
        <v>0</v>
      </c>
      <c r="AH57" s="58">
        <f>LOOKUP('[2]Report-Date'!$B$1,'[2]Actual-Eco'!$AI$13:$AU$13,'[2]Actual-Eco'!$AI57:$AU57)</f>
        <v>0</v>
      </c>
      <c r="AI57" s="66">
        <f t="shared" si="31"/>
        <v>0</v>
      </c>
      <c r="AJ57" s="66">
        <f t="shared" si="22"/>
        <v>0</v>
      </c>
      <c r="AK57" s="58">
        <f t="shared" si="32"/>
        <v>0</v>
      </c>
      <c r="AL57" s="58"/>
      <c r="AM57" s="58">
        <f>+LOOKUP('[2]Report-Date'!$B$1,[2]CPPY!$AW$11:$BH$11,[2]CPPY!AW57:BH57)</f>
        <v>0</v>
      </c>
      <c r="AN57" s="58">
        <f>LOOKUP(12,'[2]Plan-Eco'!$AW$13:$BH$13,'[2]Plan-Eco'!$AW57:$BH57)</f>
        <v>0</v>
      </c>
      <c r="AO57" s="58">
        <f>LOOKUP('[2]Report-Date'!$B$1,'[2]Plan-Eco'!$AW$13:$BH$13,'[2]Plan-Eco'!$AW57:$BH57)</f>
        <v>0</v>
      </c>
      <c r="AP57" s="58">
        <v>0</v>
      </c>
      <c r="AQ57" s="66">
        <f t="shared" si="24"/>
        <v>0</v>
      </c>
      <c r="AR57" s="66">
        <f t="shared" si="25"/>
        <v>0</v>
      </c>
      <c r="AS57" s="58">
        <f t="shared" si="26"/>
        <v>0</v>
      </c>
      <c r="AW57" s="58"/>
      <c r="AX57" s="58"/>
      <c r="AY57" s="58"/>
      <c r="AZ57" s="58"/>
      <c r="BA57" s="59"/>
      <c r="BB57" s="58"/>
    </row>
    <row r="58" spans="1:54">
      <c r="A58" s="52"/>
      <c r="B58" s="52"/>
      <c r="C58" s="63" t="s">
        <v>109</v>
      </c>
      <c r="D58" s="52" t="s">
        <v>110</v>
      </c>
      <c r="E58" s="52"/>
      <c r="F58" s="52"/>
      <c r="G58" s="52">
        <f>SUM(G59:G64,G67:G69,G74:G75)</f>
        <v>167143422.94888997</v>
      </c>
      <c r="H58" s="52">
        <f t="shared" ref="H58:J58" si="68">SUM(H59:H64,H67:H69,H74:H75)</f>
        <v>1141397422.2</v>
      </c>
      <c r="I58" s="52">
        <f t="shared" si="68"/>
        <v>132471481.8858034</v>
      </c>
      <c r="J58" s="52">
        <f t="shared" si="68"/>
        <v>103868535.13166749</v>
      </c>
      <c r="K58" s="60">
        <f t="shared" si="27"/>
        <v>78.408223153423336</v>
      </c>
      <c r="L58" s="60">
        <f t="shared" si="1"/>
        <v>9.1001200030279428</v>
      </c>
      <c r="M58" s="52">
        <f t="shared" si="16"/>
        <v>-28602946.754135907</v>
      </c>
      <c r="N58" s="52"/>
      <c r="O58" s="52">
        <f>SUM(O59:O64,O67:O69,O74:O75)</f>
        <v>23873069.899999999</v>
      </c>
      <c r="P58" s="52">
        <f t="shared" ref="P58:R58" si="69">SUM(P59:P64,P67:P69,P74:P75)</f>
        <v>612525290.70000005</v>
      </c>
      <c r="Q58" s="52">
        <f t="shared" si="69"/>
        <v>51194585.485803403</v>
      </c>
      <c r="R58" s="52">
        <f t="shared" si="69"/>
        <v>44813228.565277494</v>
      </c>
      <c r="S58" s="60">
        <f t="shared" si="57"/>
        <v>87.535094072994298</v>
      </c>
      <c r="T58" s="60">
        <f t="shared" si="29"/>
        <v>7.3161433896165304</v>
      </c>
      <c r="U58" s="52">
        <f t="shared" si="64"/>
        <v>-6381356.9205259085</v>
      </c>
      <c r="V58" s="52"/>
      <c r="W58" s="52">
        <f>SUM(W59:W64,W67:W69,W74:W75)</f>
        <v>51308958.920000002</v>
      </c>
      <c r="X58" s="52">
        <f t="shared" ref="X58:Z58" si="70">SUM(X59:X64,X67:X69,X74:X75)</f>
        <v>132416943.70000002</v>
      </c>
      <c r="Y58" s="52">
        <f t="shared" si="70"/>
        <v>22737896.400000002</v>
      </c>
      <c r="Z58" s="52">
        <f t="shared" si="70"/>
        <v>11502389.897499999</v>
      </c>
      <c r="AA58" s="61">
        <f t="shared" si="65"/>
        <v>50.586869141949286</v>
      </c>
      <c r="AB58" s="61">
        <f t="shared" si="66"/>
        <v>8.6864940211575039</v>
      </c>
      <c r="AC58" s="62">
        <f t="shared" si="67"/>
        <v>-11235506.502500003</v>
      </c>
      <c r="AD58" s="62"/>
      <c r="AE58" s="71">
        <f>+LOOKUP('[2]Report-Date'!$B$1,[2]CPPY!$AI$11:$AT$11,[2]CPPY!AI58:AT58)</f>
        <v>91961394.128889978</v>
      </c>
      <c r="AF58" s="52">
        <f>SUM(AF59:AF75)</f>
        <v>396455187.80000007</v>
      </c>
      <c r="AG58" s="52">
        <f>SUM(AG59:AG75)</f>
        <v>58538999.999999993</v>
      </c>
      <c r="AH58" s="52">
        <f>SUM(AH59:AH75)</f>
        <v>47552916.668889999</v>
      </c>
      <c r="AI58" s="60">
        <f t="shared" si="31"/>
        <v>81.232881786313399</v>
      </c>
      <c r="AJ58" s="60">
        <f t="shared" si="22"/>
        <v>11.994525013727161</v>
      </c>
      <c r="AK58" s="52">
        <f t="shared" si="32"/>
        <v>-10986083.331109993</v>
      </c>
      <c r="AL58" s="52"/>
      <c r="AM58" s="52">
        <f>SUM(AM59:AM64,AM67:AM69,AM74:AM75)</f>
        <v>0</v>
      </c>
      <c r="AN58" s="52">
        <f t="shared" ref="AN58:AP58" si="71">SUM(AN59:AN64,AN67:AN69,AN74:AN75)</f>
        <v>0</v>
      </c>
      <c r="AO58" s="52">
        <f t="shared" si="71"/>
        <v>0</v>
      </c>
      <c r="AP58" s="52">
        <f t="shared" si="71"/>
        <v>0</v>
      </c>
      <c r="AQ58" s="60">
        <f t="shared" si="24"/>
        <v>0</v>
      </c>
      <c r="AR58" s="60">
        <f t="shared" si="25"/>
        <v>0</v>
      </c>
      <c r="AS58" s="52">
        <f t="shared" si="26"/>
        <v>0</v>
      </c>
      <c r="AW58" s="58"/>
      <c r="AX58" s="58"/>
      <c r="AY58" s="58"/>
      <c r="AZ58" s="58"/>
      <c r="BA58" s="59"/>
      <c r="BB58" s="58"/>
    </row>
    <row r="59" spans="1:54">
      <c r="A59" s="58"/>
      <c r="B59" s="58"/>
      <c r="C59" s="65"/>
      <c r="D59" s="65" t="s">
        <v>111</v>
      </c>
      <c r="E59" s="59" t="s">
        <v>112</v>
      </c>
      <c r="F59" s="58"/>
      <c r="G59" s="58">
        <f t="shared" ref="G59:J63" si="72">O59+W59+AE59+AM59</f>
        <v>16221943.725</v>
      </c>
      <c r="H59" s="58">
        <f t="shared" si="72"/>
        <v>36284251.100000001</v>
      </c>
      <c r="I59" s="58">
        <f t="shared" si="72"/>
        <v>9178994.1999999993</v>
      </c>
      <c r="J59" s="58">
        <f t="shared" si="72"/>
        <v>6230059.0605199998</v>
      </c>
      <c r="K59" s="66">
        <f t="shared" si="27"/>
        <v>67.873003564159575</v>
      </c>
      <c r="L59" s="66">
        <f t="shared" si="1"/>
        <v>17.17014647305205</v>
      </c>
      <c r="M59" s="58">
        <f t="shared" si="16"/>
        <v>-2948935.1394799994</v>
      </c>
      <c r="N59" s="58"/>
      <c r="O59" s="58">
        <f>+LOOKUP('[2]Report-Date'!$B$1,[2]CPPY!$G$11:$R$11,[2]CPPY!G59:R59)</f>
        <v>9930235.6999999993</v>
      </c>
      <c r="P59" s="58">
        <f>LOOKUP(12,'[2]Plan-Eco'!$G$13:$R$13,'[2]Plan-Eco'!$G59:$R59)</f>
        <v>9210000</v>
      </c>
      <c r="Q59" s="58">
        <f>LOOKUP('[2]Report-Date'!$B$1,'[2]Plan-Eco'!$G$13:$R$13,'[2]Plan-Eco'!$G59:$R59)</f>
        <v>2302500</v>
      </c>
      <c r="R59" s="58">
        <f>LOOKUP('[2]Report-Date'!$B$1,'[2]Actual-Eco'!$G$13:$R$13,'[2]Actual-Eco'!$G59:$R59)</f>
        <v>1894985.6250199999</v>
      </c>
      <c r="S59" s="66">
        <f t="shared" si="57"/>
        <v>82.301221499239958</v>
      </c>
      <c r="T59" s="66">
        <f t="shared" si="29"/>
        <v>20.575305374809989</v>
      </c>
      <c r="U59" s="58">
        <f t="shared" si="64"/>
        <v>-407514.37498000008</v>
      </c>
      <c r="V59" s="58"/>
      <c r="W59" s="67">
        <f>LOOKUP('[2]Report-Date'!$B$1,[2]CPPY!$U$11:$AF$11,[2]CPPY!U59:AF59)</f>
        <v>6291708.0250000004</v>
      </c>
      <c r="X59" s="58">
        <f>LOOKUP(12,'[2]Plan-Eco'!$U$13:$AG$13,'[2]Plan-Eco'!$U59:$AG59)</f>
        <v>27074251.100000001</v>
      </c>
      <c r="Y59" s="58">
        <f>LOOKUP('[2]Report-Date'!$B$1,'[2]Plan-Eco'!$U$13:$AG$13,'[2]Plan-Eco'!$U59:$AG59)</f>
        <v>6876494.2000000002</v>
      </c>
      <c r="Z59" s="58">
        <f>LOOKUP('[2]Report-Date'!$B$1,'[2]Actual-Eco'!$U$13:$AG$13,'[2]Actual-Eco'!$U59:$AG59)</f>
        <v>4335073.4354999997</v>
      </c>
      <c r="AA59" s="78">
        <f t="shared" si="65"/>
        <v>63.041912192698412</v>
      </c>
      <c r="AB59" s="78">
        <f t="shared" si="66"/>
        <v>16.011794451814033</v>
      </c>
      <c r="AC59" s="71">
        <f t="shared" si="67"/>
        <v>-2541420.7645000005</v>
      </c>
      <c r="AD59" s="69"/>
      <c r="AE59" s="71">
        <f>+LOOKUP('[2]Report-Date'!$B$1,[2]CPPY!$AI$11:$AT$11,[2]CPPY!AI59:AT59)</f>
        <v>0</v>
      </c>
      <c r="AF59" s="58">
        <f>LOOKUP(12,'[2]Plan-Eco'!$AI$13:$AU$13,'[2]Plan-Eco'!$AI59:$AU59)</f>
        <v>0</v>
      </c>
      <c r="AG59" s="58">
        <f>LOOKUP('[2]Report-Date'!$B$1,'[2]Plan-Eco'!$AI$13:$AU$13,'[2]Plan-Eco'!$AI59:$AU59)</f>
        <v>0</v>
      </c>
      <c r="AH59" s="58">
        <f>LOOKUP('[2]Report-Date'!$B$1,'[2]Actual-Eco'!$AI$13:$AU$13,'[2]Actual-Eco'!$AI59:$AU59)</f>
        <v>0</v>
      </c>
      <c r="AI59" s="66">
        <f t="shared" si="31"/>
        <v>0</v>
      </c>
      <c r="AJ59" s="66">
        <f t="shared" si="22"/>
        <v>0</v>
      </c>
      <c r="AK59" s="58">
        <f t="shared" si="32"/>
        <v>0</v>
      </c>
      <c r="AL59" s="58"/>
      <c r="AM59" s="58">
        <f>+LOOKUP('[2]Report-Date'!$B$1,[2]CPPY!$AW$11:$BH$11,[2]CPPY!AW59:BH59)</f>
        <v>0</v>
      </c>
      <c r="AN59" s="58">
        <f>LOOKUP(12,'[2]Plan-Eco'!$AW$13:$BH$13,'[2]Plan-Eco'!$AW59:$BH59)</f>
        <v>0</v>
      </c>
      <c r="AO59" s="58">
        <f>LOOKUP('[2]Report-Date'!$B$1,'[2]Plan-Eco'!$AW$13:$BH$13,'[2]Plan-Eco'!$AW59:$BH59)</f>
        <v>0</v>
      </c>
      <c r="AP59" s="58">
        <f>LOOKUP('[2]Report-Date'!$B$1,'[2]Actual-Eco'!$AW$13:$BI$13,'[2]Actual-Eco'!$AW59:$BI59)</f>
        <v>0</v>
      </c>
      <c r="AQ59" s="66">
        <f t="shared" si="24"/>
        <v>0</v>
      </c>
      <c r="AR59" s="66">
        <f t="shared" si="25"/>
        <v>0</v>
      </c>
      <c r="AS59" s="58">
        <f t="shared" si="26"/>
        <v>0</v>
      </c>
      <c r="AW59" s="58"/>
      <c r="AX59" s="58"/>
      <c r="AY59" s="58"/>
      <c r="AZ59" s="58"/>
      <c r="BA59" s="59"/>
      <c r="BB59" s="58"/>
    </row>
    <row r="60" spans="1:54">
      <c r="A60" s="58"/>
      <c r="B60" s="58"/>
      <c r="C60" s="65"/>
      <c r="D60" s="65" t="s">
        <v>113</v>
      </c>
      <c r="E60" s="59" t="s">
        <v>114</v>
      </c>
      <c r="F60" s="58"/>
      <c r="G60" s="58">
        <f t="shared" si="72"/>
        <v>9222082.8500000015</v>
      </c>
      <c r="H60" s="58">
        <f t="shared" si="72"/>
        <v>40657645.599999994</v>
      </c>
      <c r="I60" s="58">
        <f t="shared" si="72"/>
        <v>10039800</v>
      </c>
      <c r="J60" s="58">
        <f t="shared" si="72"/>
        <v>8345785.8609199999</v>
      </c>
      <c r="K60" s="66">
        <f>IF(I60=0,0,J60/I60)*100</f>
        <v>83.127013097073643</v>
      </c>
      <c r="L60" s="66">
        <f>IF(H60=0,0,J60/H60)*100</f>
        <v>20.526977737540221</v>
      </c>
      <c r="M60" s="58">
        <f>+J60-I60</f>
        <v>-1694014.1390800001</v>
      </c>
      <c r="N60" s="58"/>
      <c r="O60" s="58">
        <f>+LOOKUP('[2]Report-Date'!$B$1,[2]CPPY!$G$11:$R$11,[2]CPPY!G60:R60)</f>
        <v>6531241.4000000004</v>
      </c>
      <c r="P60" s="58">
        <f>LOOKUP(12,'[2]Plan-Eco'!$G$13:$R$13,'[2]Plan-Eco'!$G60:$R60)</f>
        <v>40657645.599999994</v>
      </c>
      <c r="Q60" s="58">
        <f>LOOKUP('[2]Report-Date'!$B$1,'[2]Plan-Eco'!$G$13:$R$13,'[2]Plan-Eco'!$G60:$R60)</f>
        <v>10039800</v>
      </c>
      <c r="R60" s="58">
        <f>LOOKUP('[2]Report-Date'!$B$1,'[2]Actual-Eco'!$G$13:$R$13,'[2]Actual-Eco'!$G60:$R60)</f>
        <v>8345785.8609199999</v>
      </c>
      <c r="S60" s="66">
        <f>IF(Q60=0,0,R60/Q60)*100</f>
        <v>83.127013097073643</v>
      </c>
      <c r="T60" s="66">
        <f>IF(P60=0,0,R60/P60)*100</f>
        <v>20.526977737540221</v>
      </c>
      <c r="U60" s="58">
        <f>+R60-Q60</f>
        <v>-1694014.1390800001</v>
      </c>
      <c r="V60" s="58"/>
      <c r="W60" s="67">
        <f>LOOKUP('[2]Report-Date'!$B$1,[2]CPPY!$U$11:$AF$11,[2]CPPY!U60:AF60)</f>
        <v>2690841.45</v>
      </c>
      <c r="X60" s="58">
        <f>LOOKUP(12,'[2]Plan-Eco'!$U$13:$AG$13,'[2]Plan-Eco'!$U60:$AG60)</f>
        <v>0</v>
      </c>
      <c r="Y60" s="58">
        <f>LOOKUP('[2]Report-Date'!$B$1,'[2]Plan-Eco'!$U$13:$AG$13,'[2]Plan-Eco'!$U60:$AG60)</f>
        <v>0</v>
      </c>
      <c r="Z60" s="58">
        <f>LOOKUP('[2]Report-Date'!$B$1,'[2]Actual-Eco'!$U$13:$AG$13,'[2]Actual-Eco'!$U60:$AG60)</f>
        <v>0</v>
      </c>
      <c r="AA60" s="78">
        <f>IF(Y60=0,0,Z60/Y60)*100</f>
        <v>0</v>
      </c>
      <c r="AB60" s="78">
        <f>IF(X60=0,0,Z60/X60)*100</f>
        <v>0</v>
      </c>
      <c r="AC60" s="71">
        <f>+Z60-Y60</f>
        <v>0</v>
      </c>
      <c r="AD60" s="69"/>
      <c r="AE60" s="71">
        <f>+LOOKUP('[2]Report-Date'!$B$1,[2]CPPY!$AI$11:$AT$11,[2]CPPY!AI60:AT60)</f>
        <v>0</v>
      </c>
      <c r="AF60" s="58">
        <f>LOOKUP(12,'[2]Plan-Eco'!$AI$13:$AU$13,'[2]Plan-Eco'!$AI60:$AU60)</f>
        <v>0</v>
      </c>
      <c r="AG60" s="58">
        <f>LOOKUP('[2]Report-Date'!$B$1,'[2]Plan-Eco'!$AI$13:$AU$13,'[2]Plan-Eco'!$AI60:$AU60)</f>
        <v>0</v>
      </c>
      <c r="AH60" s="58">
        <f>LOOKUP('[2]Report-Date'!$B$1,'[2]Actual-Eco'!$AI$13:$AU$13,'[2]Actual-Eco'!$AI60:$AU60)</f>
        <v>0</v>
      </c>
      <c r="AI60" s="66">
        <f>IF(AG60=0,0,AH60/AG60)*100</f>
        <v>0</v>
      </c>
      <c r="AJ60" s="66">
        <f t="shared" si="22"/>
        <v>0</v>
      </c>
      <c r="AK60" s="58">
        <f>+AH60-AG60</f>
        <v>0</v>
      </c>
      <c r="AL60" s="58"/>
      <c r="AM60" s="58">
        <f>+LOOKUP('[2]Report-Date'!$B$1,[2]CPPY!$AW$11:$BH$11,[2]CPPY!AW60:BH60)</f>
        <v>0</v>
      </c>
      <c r="AN60" s="58">
        <f>LOOKUP(12,'[2]Plan-Eco'!$AW$13:$BH$13,'[2]Plan-Eco'!$AW60:$BH60)</f>
        <v>0</v>
      </c>
      <c r="AO60" s="58">
        <f>LOOKUP('[2]Report-Date'!$B$1,'[2]Plan-Eco'!$AW$13:$BH$13,'[2]Plan-Eco'!$AW60:$BH60)</f>
        <v>0</v>
      </c>
      <c r="AP60" s="58">
        <f>LOOKUP('[2]Report-Date'!$B$1,'[2]Actual-Eco'!$AW$13:$BI$13,'[2]Actual-Eco'!$AW60:$BI60)</f>
        <v>0</v>
      </c>
      <c r="AQ60" s="66">
        <f t="shared" si="24"/>
        <v>0</v>
      </c>
      <c r="AR60" s="66">
        <f t="shared" si="25"/>
        <v>0</v>
      </c>
      <c r="AS60" s="58">
        <f t="shared" si="26"/>
        <v>0</v>
      </c>
      <c r="AW60" s="58"/>
      <c r="AX60" s="58"/>
      <c r="AY60" s="58"/>
      <c r="AZ60" s="58"/>
      <c r="BA60" s="59"/>
      <c r="BB60" s="58"/>
    </row>
    <row r="61" spans="1:54">
      <c r="A61" s="58"/>
      <c r="B61" s="58"/>
      <c r="C61" s="65"/>
      <c r="D61" s="65" t="s">
        <v>115</v>
      </c>
      <c r="E61" s="59" t="s">
        <v>116</v>
      </c>
      <c r="F61" s="58"/>
      <c r="G61" s="58">
        <f t="shared" si="72"/>
        <v>83595598.492189974</v>
      </c>
      <c r="H61" s="58">
        <f t="shared" si="72"/>
        <v>367329440</v>
      </c>
      <c r="I61" s="58">
        <f t="shared" si="72"/>
        <v>54283821.935637467</v>
      </c>
      <c r="J61" s="58">
        <f t="shared" si="72"/>
        <v>45600934.481373504</v>
      </c>
      <c r="K61" s="66">
        <f t="shared" si="27"/>
        <v>84.004649737892493</v>
      </c>
      <c r="L61" s="66">
        <f t="shared" si="1"/>
        <v>12.414179076246517</v>
      </c>
      <c r="M61" s="58">
        <f t="shared" si="16"/>
        <v>-8682887.4542639628</v>
      </c>
      <c r="N61" s="58"/>
      <c r="O61" s="58">
        <f>+LOOKUP('[2]Report-Date'!$B$1,[2]CPPY!$G$11:$R$11,[2]CPPY!G61:R61)</f>
        <v>0</v>
      </c>
      <c r="P61" s="58">
        <f>LOOKUP(12,'[2]Plan-Eco'!$G$13:$R$13,'[2]Plan-Eco'!$G61:$R61)</f>
        <v>110198831.99999997</v>
      </c>
      <c r="Q61" s="58">
        <f>LOOKUP('[2]Report-Date'!$B$1,'[2]Plan-Eco'!$G$13:$R$13,'[2]Plan-Eco'!$G61:$R61)</f>
        <v>16285146.580691241</v>
      </c>
      <c r="R61" s="58">
        <f>LOOKUP('[2]Report-Date'!$B$1,'[2]Actual-Eco'!$G$13:$R$13,'[2]Actual-Eco'!$G61:$R61)</f>
        <v>15575883.266723499</v>
      </c>
      <c r="S61" s="66">
        <f t="shared" si="57"/>
        <v>95.64472256695133</v>
      </c>
      <c r="T61" s="66">
        <f t="shared" si="29"/>
        <v>14.134345150521652</v>
      </c>
      <c r="U61" s="58">
        <f t="shared" si="64"/>
        <v>-709263.31396774203</v>
      </c>
      <c r="V61" s="58"/>
      <c r="W61" s="67">
        <f>LOOKUP('[2]Report-Date'!$B$1,[2]CPPY!$U$11:$AF$11,[2]CPPY!U61:AF61)</f>
        <v>30286809.57</v>
      </c>
      <c r="X61" s="58">
        <f>LOOKUP(12,'[2]Plan-Eco'!$U$13:$AG$13,'[2]Plan-Eco'!$U61:$AG61)</f>
        <v>0</v>
      </c>
      <c r="Y61" s="58">
        <f>LOOKUP('[2]Report-Date'!$B$1,'[2]Plan-Eco'!$U$13:$AG$13,'[2]Plan-Eco'!$U61:$AG61)</f>
        <v>0</v>
      </c>
      <c r="Z61" s="58">
        <f>LOOKUP('[2]Report-Date'!$B$1,'[2]Actual-Eco'!$U$13:$AG$13,'[2]Actual-Eco'!$U61:$AG61)</f>
        <v>0</v>
      </c>
      <c r="AA61" s="78">
        <f t="shared" si="65"/>
        <v>0</v>
      </c>
      <c r="AB61" s="78">
        <f t="shared" si="66"/>
        <v>0</v>
      </c>
      <c r="AC61" s="71">
        <f t="shared" si="67"/>
        <v>0</v>
      </c>
      <c r="AD61" s="69"/>
      <c r="AE61" s="71">
        <f>+LOOKUP('[2]Report-Date'!$B$1,[2]CPPY!$AI$11:$AT$11,[2]CPPY!AI61:AT61)</f>
        <v>53308788.922189981</v>
      </c>
      <c r="AF61" s="58">
        <f>LOOKUP(12,'[2]Plan-Eco'!$AI$13:$AU$13,'[2]Plan-Eco'!$AI61:$AU61)</f>
        <v>257130608</v>
      </c>
      <c r="AG61" s="58">
        <f>LOOKUP('[2]Report-Date'!$B$1,'[2]Plan-Eco'!$AI$13:$AU$13,'[2]Plan-Eco'!$AI61:$AU61)</f>
        <v>37998675.354946226</v>
      </c>
      <c r="AH61" s="58">
        <f>LOOKUP('[2]Report-Date'!$B$1,'[2]Actual-Eco'!$AI$13:$AU$13,'[2]Actual-Eco'!$AI61:$AU61)</f>
        <v>30025051.214650001</v>
      </c>
      <c r="AI61" s="66">
        <f>IF(AG61=0,0,AH61/AG61)*100</f>
        <v>79.016047096867254</v>
      </c>
      <c r="AJ61" s="66">
        <f t="shared" si="22"/>
        <v>11.676965044414317</v>
      </c>
      <c r="AK61" s="58">
        <f>+AH61-AG61</f>
        <v>-7973624.1402962245</v>
      </c>
      <c r="AL61" s="58"/>
      <c r="AM61" s="58">
        <f>+LOOKUP('[2]Report-Date'!$B$1,[2]CPPY!$AW$11:$BH$11,[2]CPPY!AW61:BH61)</f>
        <v>0</v>
      </c>
      <c r="AN61" s="58">
        <f>LOOKUP(12,'[2]Plan-Eco'!$AW$13:$BH$13,'[2]Plan-Eco'!$AW61:$BH61)</f>
        <v>0</v>
      </c>
      <c r="AO61" s="58">
        <f>LOOKUP('[2]Report-Date'!$B$1,'[2]Plan-Eco'!$AW$13:$BH$13,'[2]Plan-Eco'!$AW61:$BH61)</f>
        <v>0</v>
      </c>
      <c r="AP61" s="58">
        <f>LOOKUP('[2]Report-Date'!$B$1,'[2]Actual-Eco'!$AW$13:$BI$13,'[2]Actual-Eco'!$AW61:$BI61)</f>
        <v>0</v>
      </c>
      <c r="AQ61" s="66">
        <f t="shared" si="24"/>
        <v>0</v>
      </c>
      <c r="AR61" s="66">
        <f t="shared" si="25"/>
        <v>0</v>
      </c>
      <c r="AS61" s="58">
        <f t="shared" si="26"/>
        <v>0</v>
      </c>
      <c r="AW61" s="58"/>
      <c r="AX61" s="58"/>
      <c r="AY61" s="58"/>
      <c r="AZ61" s="58"/>
      <c r="BA61" s="59"/>
      <c r="BB61" s="58"/>
    </row>
    <row r="62" spans="1:54">
      <c r="A62" s="58"/>
      <c r="B62" s="58"/>
      <c r="C62" s="65"/>
      <c r="D62" s="65" t="s">
        <v>117</v>
      </c>
      <c r="E62" s="59" t="s">
        <v>118</v>
      </c>
      <c r="F62" s="58"/>
      <c r="G62" s="58">
        <f t="shared" si="72"/>
        <v>38773220.4067</v>
      </c>
      <c r="H62" s="58">
        <f t="shared" si="72"/>
        <v>199035114.00000006</v>
      </c>
      <c r="I62" s="58">
        <f t="shared" si="72"/>
        <v>29343320.92150538</v>
      </c>
      <c r="J62" s="58">
        <f t="shared" si="72"/>
        <v>28802261.385063998</v>
      </c>
      <c r="K62" s="66">
        <f t="shared" si="27"/>
        <v>98.156106672831129</v>
      </c>
      <c r="L62" s="66">
        <f t="shared" si="1"/>
        <v>14.470944752524417</v>
      </c>
      <c r="M62" s="58">
        <f t="shared" si="16"/>
        <v>-541059.53644138202</v>
      </c>
      <c r="N62" s="58"/>
      <c r="O62" s="58">
        <f>+LOOKUP('[2]Report-Date'!$B$1,[2]CPPY!$G$11:$R$11,[2]CPPY!G62:R62)</f>
        <v>0</v>
      </c>
      <c r="P62" s="58">
        <f>LOOKUP(12,'[2]Plan-Eco'!$G$13:$R$13,'[2]Plan-Eco'!$G62:$R62)</f>
        <v>59710534.200000025</v>
      </c>
      <c r="Q62" s="58">
        <f>LOOKUP('[2]Report-Date'!$B$1,'[2]Plan-Eco'!$G$13:$R$13,'[2]Plan-Eco'!$G62:$R62)</f>
        <v>8802996.2764516138</v>
      </c>
      <c r="R62" s="58">
        <f>LOOKUP('[2]Report-Date'!$B$1,'[2]Actual-Eco'!$G$13:$R$13,'[2]Actual-Eco'!$G62:$R62)</f>
        <v>11274395.930823999</v>
      </c>
      <c r="S62" s="66">
        <f t="shared" si="57"/>
        <v>128.0745279988756</v>
      </c>
      <c r="T62" s="66">
        <f t="shared" si="29"/>
        <v>18.881753583145791</v>
      </c>
      <c r="U62" s="58">
        <f t="shared" si="64"/>
        <v>2471399.6543723848</v>
      </c>
      <c r="V62" s="58"/>
      <c r="W62" s="67">
        <f>LOOKUP('[2]Report-Date'!$B$1,[2]CPPY!$U$11:$AF$11,[2]CPPY!U62:AF62)</f>
        <v>120615.2</v>
      </c>
      <c r="X62" s="58">
        <f>LOOKUP(12,'[2]Plan-Eco'!$U$13:$AG$13,'[2]Plan-Eco'!$U62:$AG62)</f>
        <v>0</v>
      </c>
      <c r="Y62" s="58">
        <f>LOOKUP('[2]Report-Date'!$B$1,'[2]Plan-Eco'!$U$13:$AG$13,'[2]Plan-Eco'!$U62:$AG62)</f>
        <v>0</v>
      </c>
      <c r="Z62" s="58">
        <f>LOOKUP('[2]Report-Date'!$B$1,'[2]Actual-Eco'!$U$13:$AG$13,'[2]Actual-Eco'!$U62:$AG62)</f>
        <v>0</v>
      </c>
      <c r="AA62" s="78">
        <f t="shared" si="65"/>
        <v>0</v>
      </c>
      <c r="AB62" s="78">
        <f t="shared" si="66"/>
        <v>0</v>
      </c>
      <c r="AC62" s="71">
        <f t="shared" si="67"/>
        <v>0</v>
      </c>
      <c r="AD62" s="69"/>
      <c r="AE62" s="71">
        <f>+LOOKUP('[2]Report-Date'!$B$1,[2]CPPY!$AI$11:$AT$11,[2]CPPY!AI62:AT62)</f>
        <v>38652605.206699997</v>
      </c>
      <c r="AF62" s="58">
        <f>LOOKUP(12,'[2]Plan-Eco'!$AI$13:$AU$13,'[2]Plan-Eco'!$AI62:$AU62)</f>
        <v>139324579.80000004</v>
      </c>
      <c r="AG62" s="58">
        <f>LOOKUP('[2]Report-Date'!$B$1,'[2]Plan-Eco'!$AI$13:$AU$13,'[2]Plan-Eco'!$AI62:$AU62)</f>
        <v>20540324.645053767</v>
      </c>
      <c r="AH62" s="58">
        <f>LOOKUP('[2]Report-Date'!$B$1,'[2]Actual-Eco'!$AI$13:$AU$13,'[2]Actual-Eco'!$AI62:$AU62)</f>
        <v>17527865.454240002</v>
      </c>
      <c r="AI62" s="66">
        <f>IF(AG62=0,0,AH62/AG62)*100</f>
        <v>85.333926104526384</v>
      </c>
      <c r="AJ62" s="66">
        <f t="shared" si="22"/>
        <v>12.580598110829541</v>
      </c>
      <c r="AK62" s="58">
        <f>+AH62-AG62</f>
        <v>-3012459.1908137649</v>
      </c>
      <c r="AL62" s="58"/>
      <c r="AM62" s="58">
        <f>+LOOKUP('[2]Report-Date'!$B$1,[2]CPPY!$AW$11:$BH$11,[2]CPPY!AW62:BH62)</f>
        <v>0</v>
      </c>
      <c r="AN62" s="58">
        <f>LOOKUP(12,'[2]Plan-Eco'!$AW$13:$BH$13,'[2]Plan-Eco'!$AW62:$BH62)</f>
        <v>0</v>
      </c>
      <c r="AO62" s="58">
        <f>LOOKUP('[2]Report-Date'!$B$1,'[2]Plan-Eco'!$AW$13:$BH$13,'[2]Plan-Eco'!$AW62:$BH62)</f>
        <v>0</v>
      </c>
      <c r="AP62" s="58">
        <f>LOOKUP('[2]Report-Date'!$B$1,'[2]Actual-Eco'!$AW$13:$BI$13,'[2]Actual-Eco'!$AW62:$BI62)</f>
        <v>0</v>
      </c>
      <c r="AQ62" s="66">
        <f t="shared" si="24"/>
        <v>0</v>
      </c>
      <c r="AR62" s="66">
        <f t="shared" si="25"/>
        <v>0</v>
      </c>
      <c r="AS62" s="58">
        <f t="shared" si="26"/>
        <v>0</v>
      </c>
      <c r="AW62" s="58"/>
      <c r="AX62" s="58"/>
      <c r="AY62" s="58"/>
      <c r="AZ62" s="58"/>
      <c r="BA62" s="59"/>
      <c r="BB62" s="58"/>
    </row>
    <row r="63" spans="1:54">
      <c r="A63" s="58"/>
      <c r="B63" s="58"/>
      <c r="C63" s="65"/>
      <c r="D63" s="65" t="s">
        <v>119</v>
      </c>
      <c r="E63" s="59" t="s">
        <v>120</v>
      </c>
      <c r="F63" s="58"/>
      <c r="G63" s="58">
        <f t="shared" si="72"/>
        <v>113220.4</v>
      </c>
      <c r="H63" s="58">
        <f t="shared" si="72"/>
        <v>1668788.9</v>
      </c>
      <c r="I63" s="58">
        <f t="shared" si="72"/>
        <v>300000</v>
      </c>
      <c r="J63" s="58">
        <f t="shared" si="72"/>
        <v>378160.29719999997</v>
      </c>
      <c r="K63" s="66">
        <f>IF(I63=0,0,J63/I63)*100</f>
        <v>126.05343239999999</v>
      </c>
      <c r="L63" s="66">
        <f>IF(H63=0,0,J63/H63)*100</f>
        <v>22.66076297607205</v>
      </c>
      <c r="M63" s="58">
        <f>+J63-I63</f>
        <v>78160.297199999972</v>
      </c>
      <c r="N63" s="58"/>
      <c r="O63" s="58">
        <f>+LOOKUP('[2]Report-Date'!$B$1,[2]CPPY!$G$11:$R$11,[2]CPPY!G63:R63)</f>
        <v>113220.4</v>
      </c>
      <c r="P63" s="58">
        <f>LOOKUP(12,'[2]Plan-Eco'!$G$13:$R$13,'[2]Plan-Eco'!$G63:$R63)</f>
        <v>1668788.9</v>
      </c>
      <c r="Q63" s="58">
        <f>LOOKUP('[2]Report-Date'!$B$1,'[2]Plan-Eco'!$G$13:$R$13,'[2]Plan-Eco'!$G63:$R63)</f>
        <v>300000</v>
      </c>
      <c r="R63" s="58">
        <f>LOOKUP('[2]Report-Date'!$B$1,'[2]Actual-Eco'!$G$13:$R$13,'[2]Actual-Eco'!$G63:$R63)</f>
        <v>378160.29719999997</v>
      </c>
      <c r="S63" s="66">
        <f>IF(Q63=0,0,R63/Q63)*100</f>
        <v>126.05343239999999</v>
      </c>
      <c r="T63" s="66">
        <f>IF(P63=0,0,R63/P63)*100</f>
        <v>22.66076297607205</v>
      </c>
      <c r="U63" s="58">
        <f>+R63-Q63</f>
        <v>78160.297199999972</v>
      </c>
      <c r="V63" s="58"/>
      <c r="W63" s="67">
        <f>LOOKUP('[2]Report-Date'!$B$1,[2]CPPY!$U$11:$AF$11,[2]CPPY!U63:AF63)</f>
        <v>0</v>
      </c>
      <c r="X63" s="58">
        <f>LOOKUP(12,'[2]Plan-Eco'!$U$13:$AG$13,'[2]Plan-Eco'!$U63:$AG63)</f>
        <v>0</v>
      </c>
      <c r="Y63" s="58">
        <f>LOOKUP('[2]Report-Date'!$B$1,'[2]Plan-Eco'!$U$13:$AG$13,'[2]Plan-Eco'!$U63:$AG63)</f>
        <v>0</v>
      </c>
      <c r="Z63" s="58">
        <f>LOOKUP('[2]Report-Date'!$B$1,'[2]Actual-Eco'!$U$13:$AG$13,'[2]Actual-Eco'!$U63:$AG63)</f>
        <v>0</v>
      </c>
      <c r="AA63" s="78">
        <f>IF(Y63=0,0,Z63/Y63)*100</f>
        <v>0</v>
      </c>
      <c r="AB63" s="78">
        <f>IF(X63=0,0,Z63/X63)*100</f>
        <v>0</v>
      </c>
      <c r="AC63" s="71">
        <f>+Z63-Y63</f>
        <v>0</v>
      </c>
      <c r="AD63" s="69"/>
      <c r="AE63" s="71">
        <f>+LOOKUP('[2]Report-Date'!$B$1,[2]CPPY!$AI$11:$AT$11,[2]CPPY!AI63:AT63)</f>
        <v>0</v>
      </c>
      <c r="AF63" s="58">
        <f>LOOKUP(12,'[2]Plan-Eco'!$AI$13:$AU$13,'[2]Plan-Eco'!$AI63:$AU63)</f>
        <v>0</v>
      </c>
      <c r="AG63" s="58">
        <f>LOOKUP('[2]Report-Date'!$B$1,'[2]Plan-Eco'!$AI$13:$AU$13,'[2]Plan-Eco'!$AI63:$AU63)</f>
        <v>0</v>
      </c>
      <c r="AH63" s="58">
        <f>LOOKUP('[2]Report-Date'!$B$1,'[2]Actual-Eco'!$AI$13:$AU$13,'[2]Actual-Eco'!$AI63:$AU63)</f>
        <v>0</v>
      </c>
      <c r="AI63" s="66">
        <f>IF(AG63=0,0,AH63/AG63)*100</f>
        <v>0</v>
      </c>
      <c r="AJ63" s="66">
        <f t="shared" si="22"/>
        <v>0</v>
      </c>
      <c r="AK63" s="58">
        <f>+AH63-AG63</f>
        <v>0</v>
      </c>
      <c r="AL63" s="58"/>
      <c r="AM63" s="58">
        <f>+LOOKUP('[2]Report-Date'!$B$1,[2]CPPY!$AW$11:$BH$11,[2]CPPY!AW63:BH63)</f>
        <v>0</v>
      </c>
      <c r="AN63" s="58">
        <f>LOOKUP(12,'[2]Plan-Eco'!$AW$13:$BH$13,'[2]Plan-Eco'!$AW63:$BH63)</f>
        <v>0</v>
      </c>
      <c r="AO63" s="58">
        <f>LOOKUP('[2]Report-Date'!$B$1,'[2]Plan-Eco'!$AW$13:$BH$13,'[2]Plan-Eco'!$AW63:$BH63)</f>
        <v>0</v>
      </c>
      <c r="AP63" s="58">
        <f>LOOKUP('[2]Report-Date'!$B$1,'[2]Actual-Eco'!$AW$13:$BI$13,'[2]Actual-Eco'!$AW63:$BI63)</f>
        <v>0</v>
      </c>
      <c r="AQ63" s="66">
        <f t="shared" si="24"/>
        <v>0</v>
      </c>
      <c r="AR63" s="66">
        <f t="shared" si="25"/>
        <v>0</v>
      </c>
      <c r="AS63" s="58">
        <f t="shared" si="26"/>
        <v>0</v>
      </c>
      <c r="AW63" s="58"/>
      <c r="AX63" s="58"/>
      <c r="AY63" s="58"/>
      <c r="AZ63" s="58"/>
      <c r="BA63" s="59"/>
      <c r="BB63" s="58"/>
    </row>
    <row r="64" spans="1:54">
      <c r="A64" s="58"/>
      <c r="B64" s="58"/>
      <c r="C64" s="65"/>
      <c r="D64" s="65" t="s">
        <v>121</v>
      </c>
      <c r="E64" s="59" t="s">
        <v>122</v>
      </c>
      <c r="F64" s="58"/>
      <c r="G64" s="58">
        <f>SUM(G65:G66)</f>
        <v>9756983.5350000001</v>
      </c>
      <c r="H64" s="58">
        <f t="shared" ref="H64:J64" si="73">SUM(H65:H66)</f>
        <v>41128610.100000001</v>
      </c>
      <c r="I64" s="58">
        <f t="shared" si="73"/>
        <v>59185</v>
      </c>
      <c r="J64" s="58">
        <f t="shared" si="73"/>
        <v>355800</v>
      </c>
      <c r="K64" s="66">
        <f>IF(I64=0,0,J64/I64)*100</f>
        <v>601.16583593815994</v>
      </c>
      <c r="L64" s="66">
        <f>IF(H64=0,0,J64/H64)*100</f>
        <v>0.86509123244113717</v>
      </c>
      <c r="M64" s="58">
        <f>+J64-I64</f>
        <v>296615</v>
      </c>
      <c r="N64" s="58"/>
      <c r="O64" s="58">
        <f>SUM(O65:O66)</f>
        <v>0</v>
      </c>
      <c r="P64" s="58">
        <f t="shared" ref="P64:R64" si="74">SUM(P65:P66)</f>
        <v>0</v>
      </c>
      <c r="Q64" s="58">
        <f t="shared" si="74"/>
        <v>0</v>
      </c>
      <c r="R64" s="58">
        <f t="shared" si="74"/>
        <v>0</v>
      </c>
      <c r="S64" s="66">
        <f>IF(Q64=0,0,R64/Q64)*100</f>
        <v>0</v>
      </c>
      <c r="T64" s="66">
        <f>IF(P64=0,0,R64/P64)*100</f>
        <v>0</v>
      </c>
      <c r="U64" s="58">
        <f>+R64-Q64</f>
        <v>0</v>
      </c>
      <c r="V64" s="58"/>
      <c r="W64" s="67">
        <f>SUM(W65:W66)</f>
        <v>9756983.5350000001</v>
      </c>
      <c r="X64" s="67">
        <f t="shared" ref="X64:Z64" si="75">SUM(X65:X66)</f>
        <v>41128610.100000001</v>
      </c>
      <c r="Y64" s="67">
        <f t="shared" si="75"/>
        <v>59185</v>
      </c>
      <c r="Z64" s="67">
        <f t="shared" si="75"/>
        <v>355800</v>
      </c>
      <c r="AA64" s="78">
        <f t="shared" ref="AA64" si="76">IF(Y64=0,0,Z64/Y64)*100</f>
        <v>601.16583593815994</v>
      </c>
      <c r="AB64" s="78">
        <f t="shared" ref="AB64" si="77">IF(X64=0,0,Z64/X64)*100</f>
        <v>0.86509123244113717</v>
      </c>
      <c r="AC64" s="71">
        <f t="shared" ref="AC64" si="78">+Z64-Y64</f>
        <v>296615</v>
      </c>
      <c r="AD64" s="69"/>
      <c r="AE64" s="71">
        <f>SUM(AE65:AE66)</f>
        <v>0</v>
      </c>
      <c r="AF64" s="71">
        <f t="shared" ref="AF64:AH64" si="79">SUM(AF65:AF66)</f>
        <v>0</v>
      </c>
      <c r="AG64" s="71">
        <f t="shared" si="79"/>
        <v>0</v>
      </c>
      <c r="AH64" s="71">
        <f t="shared" si="79"/>
        <v>0</v>
      </c>
      <c r="AI64" s="66">
        <f>IF(AG64=0,0,AH64/AG64)*100</f>
        <v>0</v>
      </c>
      <c r="AJ64" s="66">
        <f t="shared" si="22"/>
        <v>0</v>
      </c>
      <c r="AK64" s="58">
        <f>+AH64-AG64</f>
        <v>0</v>
      </c>
      <c r="AL64" s="58"/>
      <c r="AM64" s="58">
        <f t="shared" ref="AM64:AP64" si="80">SUM(AM65:AM66)</f>
        <v>0</v>
      </c>
      <c r="AN64" s="58">
        <f t="shared" si="80"/>
        <v>0</v>
      </c>
      <c r="AO64" s="58">
        <f t="shared" si="80"/>
        <v>0</v>
      </c>
      <c r="AP64" s="58">
        <f t="shared" si="80"/>
        <v>0</v>
      </c>
      <c r="AQ64" s="66">
        <f t="shared" si="24"/>
        <v>0</v>
      </c>
      <c r="AR64" s="66">
        <f t="shared" si="25"/>
        <v>0</v>
      </c>
      <c r="AS64" s="58">
        <f t="shared" si="26"/>
        <v>0</v>
      </c>
      <c r="AW64" s="58"/>
      <c r="AX64" s="58"/>
      <c r="AY64" s="58"/>
      <c r="AZ64" s="58"/>
      <c r="BA64" s="59"/>
      <c r="BB64" s="58"/>
    </row>
    <row r="65" spans="1:54">
      <c r="A65" s="58"/>
      <c r="B65" s="58"/>
      <c r="C65" s="65"/>
      <c r="D65" s="84"/>
      <c r="E65" s="58" t="s">
        <v>123</v>
      </c>
      <c r="F65" s="59" t="s">
        <v>122</v>
      </c>
      <c r="G65" s="58">
        <f t="shared" ref="G65:J68" si="81">O65+W65+AE65+AM65</f>
        <v>9756983.5350000001</v>
      </c>
      <c r="H65" s="58">
        <f t="shared" si="81"/>
        <v>36878610.100000001</v>
      </c>
      <c r="I65" s="58">
        <f t="shared" si="81"/>
        <v>0</v>
      </c>
      <c r="J65" s="58">
        <f t="shared" si="81"/>
        <v>0</v>
      </c>
      <c r="K65" s="66">
        <f t="shared" ref="K65:K75" si="82">IF(I65=0,0,J65/I65)*100</f>
        <v>0</v>
      </c>
      <c r="L65" s="66">
        <f t="shared" ref="L65:L75" si="83">IF(H65=0,0,J65/H65)*100</f>
        <v>0</v>
      </c>
      <c r="M65" s="58">
        <f t="shared" ref="M65:M75" si="84">+J65-I65</f>
        <v>0</v>
      </c>
      <c r="N65" s="58"/>
      <c r="O65" s="58">
        <f>+LOOKUP('[2]Report-Date'!$B$1,[2]CPPY!$G$11:$R$11,[2]CPPY!G65:R65)</f>
        <v>0</v>
      </c>
      <c r="P65" s="58">
        <f>LOOKUP(12,'[2]Plan-Eco'!$G$13:$R$13,'[2]Plan-Eco'!$G65:$R65)</f>
        <v>0</v>
      </c>
      <c r="Q65" s="58">
        <f>LOOKUP('[2]Report-Date'!$B$1,'[2]Plan-Eco'!$G$13:$R$13,'[2]Plan-Eco'!$G65:$R65)</f>
        <v>0</v>
      </c>
      <c r="R65" s="58">
        <f>LOOKUP('[2]Report-Date'!$B$1,'[2]Actual-Eco'!$G$13:$R$13,'[2]Actual-Eco'!$G65:$R65)</f>
        <v>0</v>
      </c>
      <c r="S65" s="66">
        <f>IF(Q65=0,0,R65/Q65)*100</f>
        <v>0</v>
      </c>
      <c r="T65" s="66">
        <f>IF(P65=0,0,R65/P65)*100</f>
        <v>0</v>
      </c>
      <c r="U65" s="58">
        <f>+R65-Q65</f>
        <v>0</v>
      </c>
      <c r="V65" s="58"/>
      <c r="W65" s="67">
        <f>LOOKUP('[2]Report-Date'!$B$1,[2]CPPY!$U$11:$AF$11,[2]CPPY!U65:AF65)</f>
        <v>9756983.5350000001</v>
      </c>
      <c r="X65" s="58">
        <f>LOOKUP(12,'[2]Plan-Eco'!$U$13:$AG$13,'[2]Plan-Eco'!$U65:$AG65)</f>
        <v>36878610.100000001</v>
      </c>
      <c r="Y65" s="58">
        <f>LOOKUP('[2]Report-Date'!$B$1,'[2]Plan-Eco'!$U$13:$AG$13,'[2]Plan-Eco'!$U65:$AG65)</f>
        <v>0</v>
      </c>
      <c r="Z65" s="58">
        <f>LOOKUP('[2]Report-Date'!$B$1,'[2]Actual-Eco'!$U$13:$AG$13,'[2]Actual-Eco'!$U65:$AG65)</f>
        <v>0</v>
      </c>
      <c r="AA65" s="78">
        <f t="shared" si="65"/>
        <v>0</v>
      </c>
      <c r="AB65" s="78">
        <f t="shared" si="66"/>
        <v>0</v>
      </c>
      <c r="AC65" s="71">
        <f t="shared" si="67"/>
        <v>0</v>
      </c>
      <c r="AD65" s="69"/>
      <c r="AE65" s="71">
        <f>+LOOKUP('[2]Report-Date'!$B$1,[2]CPPY!$AI$11:$AT$11,[2]CPPY!AI65:AT65)</f>
        <v>0</v>
      </c>
      <c r="AF65" s="58">
        <f>LOOKUP(12,'[2]Plan-Eco'!$AI$13:$AU$13,'[2]Plan-Eco'!$AI65:$AU65)</f>
        <v>0</v>
      </c>
      <c r="AG65" s="58">
        <f>LOOKUP('[2]Report-Date'!$B$1,'[2]Plan-Eco'!$AI$13:$AU$13,'[2]Plan-Eco'!$AI65:$AU65)</f>
        <v>0</v>
      </c>
      <c r="AH65" s="58">
        <f>LOOKUP('[2]Report-Date'!$B$1,'[2]Actual-Eco'!$AI$13:$AU$13,'[2]Actual-Eco'!$AI65:$AU65)</f>
        <v>0</v>
      </c>
      <c r="AI65" s="66">
        <f t="shared" si="31"/>
        <v>0</v>
      </c>
      <c r="AJ65" s="66">
        <f t="shared" si="22"/>
        <v>0</v>
      </c>
      <c r="AK65" s="58">
        <f t="shared" si="32"/>
        <v>0</v>
      </c>
      <c r="AL65" s="58"/>
      <c r="AM65" s="58">
        <f>+LOOKUP('[2]Report-Date'!$B$1,[2]CPPY!$AW$11:$BH$11,[2]CPPY!AW65:BH65)</f>
        <v>0</v>
      </c>
      <c r="AN65" s="58">
        <f>LOOKUP(12,'[2]Plan-Eco'!$AW$13:$BH$13,'[2]Plan-Eco'!$AW65:$BH65)</f>
        <v>0</v>
      </c>
      <c r="AO65" s="58">
        <f>LOOKUP('[2]Report-Date'!$B$1,'[2]Plan-Eco'!$AW$13:$BH$13,'[2]Plan-Eco'!$AW65:$BH65)</f>
        <v>0</v>
      </c>
      <c r="AP65" s="58">
        <f>LOOKUP('[2]Report-Date'!$B$1,'[2]Actual-Eco'!$AW$13:$BI$13,'[2]Actual-Eco'!$AW65:$BI65)</f>
        <v>0</v>
      </c>
      <c r="AQ65" s="66">
        <f t="shared" si="24"/>
        <v>0</v>
      </c>
      <c r="AR65" s="66">
        <f t="shared" si="25"/>
        <v>0</v>
      </c>
      <c r="AS65" s="58">
        <f t="shared" si="26"/>
        <v>0</v>
      </c>
      <c r="AW65" s="58"/>
      <c r="AX65" s="58"/>
      <c r="AY65" s="58"/>
      <c r="AZ65" s="58"/>
      <c r="BA65" s="59"/>
      <c r="BB65" s="58"/>
    </row>
    <row r="66" spans="1:54">
      <c r="A66" s="58"/>
      <c r="B66" s="58"/>
      <c r="C66" s="65"/>
      <c r="D66" s="84"/>
      <c r="E66" s="58" t="s">
        <v>124</v>
      </c>
      <c r="F66" s="59" t="s">
        <v>125</v>
      </c>
      <c r="G66" s="58">
        <f t="shared" si="81"/>
        <v>0</v>
      </c>
      <c r="H66" s="58">
        <f t="shared" si="81"/>
        <v>4250000</v>
      </c>
      <c r="I66" s="58">
        <f t="shared" si="81"/>
        <v>59185</v>
      </c>
      <c r="J66" s="58">
        <f t="shared" si="81"/>
        <v>355800</v>
      </c>
      <c r="K66" s="66">
        <f t="shared" si="82"/>
        <v>601.16583593815994</v>
      </c>
      <c r="L66" s="66">
        <f t="shared" si="83"/>
        <v>8.3717647058823541</v>
      </c>
      <c r="M66" s="58">
        <f t="shared" si="84"/>
        <v>296615</v>
      </c>
      <c r="N66" s="58"/>
      <c r="O66" s="58">
        <f>+LOOKUP('[2]Report-Date'!$B$1,[2]CPPY!$G$11:$R$11,[2]CPPY!G66:R66)</f>
        <v>0</v>
      </c>
      <c r="P66" s="58">
        <f>LOOKUP(12,'[2]Plan-Eco'!$G$13:$R$13,'[2]Plan-Eco'!$G66:$R66)</f>
        <v>0</v>
      </c>
      <c r="Q66" s="58">
        <f>LOOKUP('[2]Report-Date'!$B$1,'[2]Plan-Eco'!$G$13:$R$13,'[2]Plan-Eco'!$G66:$R66)</f>
        <v>0</v>
      </c>
      <c r="R66" s="58">
        <f>LOOKUP('[2]Report-Date'!$B$1,'[2]Actual-Eco'!$G$13:$R$13,'[2]Actual-Eco'!$G66:$R66)</f>
        <v>0</v>
      </c>
      <c r="S66" s="66">
        <f>IF(Q66=0,0,R66/Q66)*100</f>
        <v>0</v>
      </c>
      <c r="T66" s="66">
        <f>IF(P66=0,0,R66/P66)*100</f>
        <v>0</v>
      </c>
      <c r="U66" s="58">
        <f>+R66-Q66</f>
        <v>0</v>
      </c>
      <c r="V66" s="58"/>
      <c r="W66" s="67">
        <f>LOOKUP('[2]Report-Date'!$B$1,[2]CPPY!$U$11:$AF$11,[2]CPPY!U66:AF66)</f>
        <v>0</v>
      </c>
      <c r="X66" s="58">
        <f>LOOKUP(12,'[2]Plan-Eco'!$U$13:$AG$13,'[2]Plan-Eco'!$U66:$AG66)</f>
        <v>4250000</v>
      </c>
      <c r="Y66" s="58">
        <f>LOOKUP('[2]Report-Date'!$B$1,'[2]Plan-Eco'!$U$13:$AG$13,'[2]Plan-Eco'!$U66:$AG66)</f>
        <v>59185</v>
      </c>
      <c r="Z66" s="58">
        <f>LOOKUP('[2]Report-Date'!$B$1,'[2]Actual-Eco'!$U$13:$AG$13,'[2]Actual-Eco'!$U66:$AG66)</f>
        <v>355800</v>
      </c>
      <c r="AA66" s="78">
        <f>IF(Y66=0,0,Z66/Y66)*100</f>
        <v>601.16583593815994</v>
      </c>
      <c r="AB66" s="78">
        <f>IF(X66=0,0,Z66/X66)*100</f>
        <v>8.3717647058823541</v>
      </c>
      <c r="AC66" s="71">
        <f>+Z66-Y66</f>
        <v>296615</v>
      </c>
      <c r="AD66" s="69"/>
      <c r="AE66" s="71">
        <f>+LOOKUP('[2]Report-Date'!$B$1,[2]CPPY!$AI$11:$AT$11,[2]CPPY!AI66:AT66)</f>
        <v>0</v>
      </c>
      <c r="AF66" s="58">
        <f>LOOKUP(12,'[2]Plan-Eco'!$AI$13:$AU$13,'[2]Plan-Eco'!$AI66:$AU66)</f>
        <v>0</v>
      </c>
      <c r="AG66" s="58">
        <f>LOOKUP('[2]Report-Date'!$B$1,'[2]Plan-Eco'!$AI$13:$AU$13,'[2]Plan-Eco'!$AI66:$AU66)</f>
        <v>0</v>
      </c>
      <c r="AH66" s="58">
        <f>LOOKUP('[2]Report-Date'!$B$1,'[2]Actual-Eco'!$AI$13:$AU$13,'[2]Actual-Eco'!$AI66:$AU66)</f>
        <v>0</v>
      </c>
      <c r="AI66" s="66">
        <f t="shared" si="31"/>
        <v>0</v>
      </c>
      <c r="AJ66" s="66">
        <f t="shared" si="22"/>
        <v>0</v>
      </c>
      <c r="AK66" s="58">
        <f t="shared" si="32"/>
        <v>0</v>
      </c>
      <c r="AL66" s="58"/>
      <c r="AM66" s="58">
        <f>+LOOKUP('[2]Report-Date'!$B$1,[2]CPPY!$AW$11:$BH$11,[2]CPPY!AW66:BH66)</f>
        <v>0</v>
      </c>
      <c r="AN66" s="58">
        <f>LOOKUP(12,'[2]Plan-Eco'!$AW$13:$BH$13,'[2]Plan-Eco'!$AW66:$BH66)</f>
        <v>0</v>
      </c>
      <c r="AO66" s="58">
        <f>LOOKUP('[2]Report-Date'!$B$1,'[2]Plan-Eco'!$AW$13:$BH$13,'[2]Plan-Eco'!$AW66:$BH66)</f>
        <v>0</v>
      </c>
      <c r="AP66" s="58">
        <f>LOOKUP('[2]Report-Date'!$B$1,'[2]Actual-Eco'!$AW$13:$BI$13,'[2]Actual-Eco'!$AW66:$BI66)</f>
        <v>0</v>
      </c>
      <c r="AQ66" s="66">
        <f t="shared" si="24"/>
        <v>0</v>
      </c>
      <c r="AR66" s="66">
        <f t="shared" si="25"/>
        <v>0</v>
      </c>
      <c r="AS66" s="58">
        <f t="shared" si="26"/>
        <v>0</v>
      </c>
      <c r="AW66" s="58"/>
      <c r="AX66" s="58"/>
      <c r="AY66" s="58"/>
      <c r="AZ66" s="58"/>
      <c r="BA66" s="59"/>
      <c r="BB66" s="58"/>
    </row>
    <row r="67" spans="1:54">
      <c r="A67" s="58"/>
      <c r="B67" s="58"/>
      <c r="C67" s="65"/>
      <c r="D67" s="84" t="s">
        <v>126</v>
      </c>
      <c r="E67" s="58" t="s">
        <v>127</v>
      </c>
      <c r="F67" s="59"/>
      <c r="G67" s="58">
        <f t="shared" si="81"/>
        <v>0</v>
      </c>
      <c r="H67" s="58">
        <f t="shared" si="81"/>
        <v>2411000</v>
      </c>
      <c r="I67" s="58">
        <f t="shared" si="81"/>
        <v>743309.4</v>
      </c>
      <c r="J67" s="58">
        <f t="shared" si="81"/>
        <v>126484.5</v>
      </c>
      <c r="K67" s="66">
        <f t="shared" si="82"/>
        <v>17.01639990022997</v>
      </c>
      <c r="L67" s="66">
        <f t="shared" si="83"/>
        <v>5.2461426793861472</v>
      </c>
      <c r="M67" s="58">
        <f t="shared" si="84"/>
        <v>-616824.9</v>
      </c>
      <c r="N67" s="58"/>
      <c r="O67" s="58">
        <f>+LOOKUP('[2]Report-Date'!$B$1,[2]CPPY!$G$11:$R$11,[2]CPPY!G67:R67)</f>
        <v>0</v>
      </c>
      <c r="P67" s="58">
        <f>LOOKUP(12,'[2]Plan-Eco'!$G$13:$R$13,'[2]Plan-Eco'!$G67:$R67)</f>
        <v>0</v>
      </c>
      <c r="Q67" s="58">
        <f>LOOKUP('[2]Report-Date'!$B$1,'[2]Plan-Eco'!$G$13:$R$13,'[2]Plan-Eco'!$G67:$R67)</f>
        <v>0</v>
      </c>
      <c r="R67" s="58">
        <f>LOOKUP('[2]Report-Date'!$B$1,'[2]Actual-Eco'!$G$13:$R$13,'[2]Actual-Eco'!$G67:$R67)</f>
        <v>0</v>
      </c>
      <c r="S67" s="66">
        <f t="shared" ref="S67:S72" si="85">IF(Q67=0,0,R67/Q67)*100</f>
        <v>0</v>
      </c>
      <c r="T67" s="66">
        <f t="shared" ref="T67:T72" si="86">IF(P67=0,0,R67/P67)*100</f>
        <v>0</v>
      </c>
      <c r="U67" s="58">
        <f t="shared" ref="U67:U72" si="87">+R67-Q67</f>
        <v>0</v>
      </c>
      <c r="V67" s="58"/>
      <c r="W67" s="67">
        <f>LOOKUP('[2]Report-Date'!$B$1,[2]CPPY!$U$11:$AF$11,[2]CPPY!U67:AF67)</f>
        <v>0</v>
      </c>
      <c r="X67" s="58">
        <f>LOOKUP(12,'[2]Plan-Eco'!$U$13:$AG$13,'[2]Plan-Eco'!$U67:$AG67)</f>
        <v>2411000</v>
      </c>
      <c r="Y67" s="58">
        <f>LOOKUP('[2]Report-Date'!$B$1,'[2]Plan-Eco'!$U$13:$AG$13,'[2]Plan-Eco'!$U67:$AG67)</f>
        <v>743309.4</v>
      </c>
      <c r="Z67" s="58">
        <f>LOOKUP('[2]Report-Date'!$B$1,'[2]Actual-Eco'!$U$13:$AG$13,'[2]Actual-Eco'!$U67:$AG67)</f>
        <v>126484.5</v>
      </c>
      <c r="AA67" s="78">
        <f t="shared" ref="AA67:AA71" si="88">IF(Y67=0,0,Z67/Y67)*100</f>
        <v>17.01639990022997</v>
      </c>
      <c r="AB67" s="78">
        <f t="shared" ref="AB67:AB71" si="89">IF(X67=0,0,Z67/X67)*100</f>
        <v>5.2461426793861472</v>
      </c>
      <c r="AC67" s="71">
        <f t="shared" ref="AC67:AC71" si="90">+Z67-Y67</f>
        <v>-616824.9</v>
      </c>
      <c r="AD67" s="69"/>
      <c r="AE67" s="71">
        <f>+LOOKUP('[2]Report-Date'!$B$1,[2]CPPY!$AI$11:$AT$11,[2]CPPY!AI67:AT67)</f>
        <v>0</v>
      </c>
      <c r="AF67" s="58">
        <f>LOOKUP(12,'[2]Plan-Eco'!$AI$13:$AU$13,'[2]Plan-Eco'!$AI67:$AU67)</f>
        <v>0</v>
      </c>
      <c r="AG67" s="58">
        <f>LOOKUP('[2]Report-Date'!$B$1,'[2]Plan-Eco'!$AI$13:$AU$13,'[2]Plan-Eco'!$AI67:$AU67)</f>
        <v>0</v>
      </c>
      <c r="AH67" s="58">
        <f>LOOKUP('[2]Report-Date'!$B$1,'[2]Actual-Eco'!$AI$13:$AU$13,'[2]Actual-Eco'!$AI67:$AU67)</f>
        <v>0</v>
      </c>
      <c r="AI67" s="66">
        <f t="shared" si="31"/>
        <v>0</v>
      </c>
      <c r="AJ67" s="66">
        <f t="shared" si="22"/>
        <v>0</v>
      </c>
      <c r="AK67" s="58">
        <f t="shared" si="32"/>
        <v>0</v>
      </c>
      <c r="AL67" s="58"/>
      <c r="AM67" s="58">
        <f>+LOOKUP('[2]Report-Date'!$B$1,[2]CPPY!$AW$11:$BH$11,[2]CPPY!AW67:BH67)</f>
        <v>0</v>
      </c>
      <c r="AN67" s="58">
        <f>LOOKUP(12,'[2]Plan-Eco'!$AW$13:$BH$13,'[2]Plan-Eco'!$AW67:$BH67)</f>
        <v>0</v>
      </c>
      <c r="AO67" s="58">
        <f>LOOKUP('[2]Report-Date'!$B$1,'[2]Plan-Eco'!$AW$13:$BH$13,'[2]Plan-Eco'!$AW67:$BH67)</f>
        <v>0</v>
      </c>
      <c r="AP67" s="58">
        <f>LOOKUP('[2]Report-Date'!$B$1,'[2]Actual-Eco'!$AW$13:$BI$13,'[2]Actual-Eco'!$AW67:$BI67)</f>
        <v>0</v>
      </c>
      <c r="AQ67" s="66">
        <f t="shared" si="24"/>
        <v>0</v>
      </c>
      <c r="AR67" s="66">
        <f t="shared" si="25"/>
        <v>0</v>
      </c>
      <c r="AS67" s="58">
        <f t="shared" si="26"/>
        <v>0</v>
      </c>
      <c r="AW67" s="58"/>
      <c r="AX67" s="58"/>
      <c r="AY67" s="58"/>
      <c r="AZ67" s="58"/>
      <c r="BA67" s="59"/>
      <c r="BB67" s="58"/>
    </row>
    <row r="68" spans="1:54">
      <c r="A68" s="58"/>
      <c r="B68" s="58"/>
      <c r="C68" s="65"/>
      <c r="D68" s="84" t="s">
        <v>128</v>
      </c>
      <c r="E68" s="59" t="s">
        <v>129</v>
      </c>
      <c r="F68" s="58"/>
      <c r="G68" s="58">
        <f t="shared" si="81"/>
        <v>0</v>
      </c>
      <c r="H68" s="58">
        <f t="shared" si="81"/>
        <v>4931896</v>
      </c>
      <c r="I68" s="58">
        <f t="shared" si="81"/>
        <v>1739784.6</v>
      </c>
      <c r="J68" s="58">
        <f t="shared" si="81"/>
        <v>1523666.942</v>
      </c>
      <c r="K68" s="66">
        <f t="shared" si="82"/>
        <v>87.577907173106368</v>
      </c>
      <c r="L68" s="66">
        <f t="shared" si="83"/>
        <v>30.89414176616863</v>
      </c>
      <c r="M68" s="58">
        <f t="shared" si="84"/>
        <v>-216117.65800000005</v>
      </c>
      <c r="N68" s="58"/>
      <c r="O68" s="58">
        <f>+LOOKUP('[2]Report-Date'!$B$1,[2]CPPY!$G$11:$R$11,[2]CPPY!G68:R68)</f>
        <v>0</v>
      </c>
      <c r="P68" s="58">
        <f>LOOKUP(12,'[2]Plan-Eco'!$G$13:$R$13,'[2]Plan-Eco'!$G68:$R68)</f>
        <v>0</v>
      </c>
      <c r="Q68" s="58">
        <f>LOOKUP('[2]Report-Date'!$B$1,'[2]Plan-Eco'!$G$13:$R$13,'[2]Plan-Eco'!$G68:$R68)</f>
        <v>0</v>
      </c>
      <c r="R68" s="58">
        <f>LOOKUP('[2]Report-Date'!$B$1,'[2]Actual-Eco'!$G$13:$R$13,'[2]Actual-Eco'!$G68:$R68)</f>
        <v>0</v>
      </c>
      <c r="S68" s="66">
        <f t="shared" si="85"/>
        <v>0</v>
      </c>
      <c r="T68" s="66">
        <f t="shared" si="86"/>
        <v>0</v>
      </c>
      <c r="U68" s="58">
        <f t="shared" si="87"/>
        <v>0</v>
      </c>
      <c r="V68" s="58"/>
      <c r="W68" s="67">
        <f>LOOKUP('[2]Report-Date'!$B$1,[2]CPPY!$U$11:$AF$11,[2]CPPY!U68:AF68)</f>
        <v>0</v>
      </c>
      <c r="X68" s="58">
        <f>LOOKUP(12,'[2]Plan-Eco'!$U$13:$AG$13,'[2]Plan-Eco'!$U68:$AG68)</f>
        <v>4931896</v>
      </c>
      <c r="Y68" s="58">
        <f>LOOKUP('[2]Report-Date'!$B$1,'[2]Plan-Eco'!$U$13:$AG$13,'[2]Plan-Eco'!$U68:$AG68)</f>
        <v>1739784.6</v>
      </c>
      <c r="Z68" s="58">
        <f>LOOKUP('[2]Report-Date'!$B$1,'[2]Actual-Eco'!$U$13:$AG$13,'[2]Actual-Eco'!$U68:$AG68)</f>
        <v>1523666.942</v>
      </c>
      <c r="AA68" s="78">
        <f t="shared" si="88"/>
        <v>87.577907173106368</v>
      </c>
      <c r="AB68" s="78">
        <f t="shared" si="89"/>
        <v>30.89414176616863</v>
      </c>
      <c r="AC68" s="71">
        <f t="shared" si="90"/>
        <v>-216117.65800000005</v>
      </c>
      <c r="AD68" s="69"/>
      <c r="AE68" s="71">
        <f>+LOOKUP('[2]Report-Date'!$B$1,[2]CPPY!$AI$11:$AT$11,[2]CPPY!AI68:AT68)</f>
        <v>0</v>
      </c>
      <c r="AF68" s="58">
        <f>LOOKUP(12,'[2]Plan-Eco'!$AI$13:$AU$13,'[2]Plan-Eco'!$AI68:$AU68)</f>
        <v>0</v>
      </c>
      <c r="AG68" s="58">
        <f>LOOKUP('[2]Report-Date'!$B$1,'[2]Plan-Eco'!$AI$13:$AU$13,'[2]Plan-Eco'!$AI68:$AU68)</f>
        <v>0</v>
      </c>
      <c r="AH68" s="58">
        <f>LOOKUP('[2]Report-Date'!$B$1,'[2]Actual-Eco'!$AI$13:$AU$13,'[2]Actual-Eco'!$AI68:$AU68)</f>
        <v>0</v>
      </c>
      <c r="AI68" s="66">
        <f t="shared" si="31"/>
        <v>0</v>
      </c>
      <c r="AJ68" s="66">
        <f t="shared" si="22"/>
        <v>0</v>
      </c>
      <c r="AK68" s="58">
        <f t="shared" si="32"/>
        <v>0</v>
      </c>
      <c r="AL68" s="58"/>
      <c r="AM68" s="58">
        <f>+LOOKUP('[2]Report-Date'!$B$1,[2]CPPY!$AW$11:$BH$11,[2]CPPY!AW68:BH68)</f>
        <v>0</v>
      </c>
      <c r="AN68" s="58">
        <f>LOOKUP(12,'[2]Plan-Eco'!$AW$13:$BH$13,'[2]Plan-Eco'!$AW68:$BH68)</f>
        <v>0</v>
      </c>
      <c r="AO68" s="58">
        <f>LOOKUP('[2]Report-Date'!$B$1,'[2]Plan-Eco'!$AW$13:$BH$13,'[2]Plan-Eco'!$AW68:$BH68)</f>
        <v>0</v>
      </c>
      <c r="AP68" s="58">
        <f>LOOKUP('[2]Report-Date'!$B$1,'[2]Actual-Eco'!$AW$13:$BI$13,'[2]Actual-Eco'!$AW68:$BI68)</f>
        <v>0</v>
      </c>
      <c r="AQ68" s="66">
        <f t="shared" si="24"/>
        <v>0</v>
      </c>
      <c r="AR68" s="66">
        <f t="shared" si="25"/>
        <v>0</v>
      </c>
      <c r="AS68" s="58">
        <f t="shared" si="26"/>
        <v>0</v>
      </c>
      <c r="AW68" s="58"/>
      <c r="AX68" s="58"/>
      <c r="AY68" s="58"/>
      <c r="AZ68" s="64"/>
      <c r="BA68" s="58"/>
      <c r="BB68" s="58"/>
    </row>
    <row r="69" spans="1:54">
      <c r="A69" s="58"/>
      <c r="B69" s="58"/>
      <c r="C69" s="65"/>
      <c r="D69" s="84" t="s">
        <v>130</v>
      </c>
      <c r="E69" s="59" t="s">
        <v>131</v>
      </c>
      <c r="F69" s="58"/>
      <c r="G69" s="58">
        <f>SUM(G70:G73)</f>
        <v>482428.63999999996</v>
      </c>
      <c r="H69" s="58">
        <f t="shared" ref="H69:J69" si="91">SUM(H70:H73)</f>
        <v>56125186.500000007</v>
      </c>
      <c r="I69" s="58">
        <f t="shared" si="91"/>
        <v>13032703.9</v>
      </c>
      <c r="J69" s="58">
        <f t="shared" si="91"/>
        <v>4818686.1000000006</v>
      </c>
      <c r="K69" s="66">
        <f t="shared" si="82"/>
        <v>36.973801729662561</v>
      </c>
      <c r="L69" s="66">
        <f t="shared" si="83"/>
        <v>8.5856037199983284</v>
      </c>
      <c r="M69" s="58">
        <f t="shared" si="84"/>
        <v>-8214017.7999999998</v>
      </c>
      <c r="N69" s="58"/>
      <c r="O69" s="58">
        <f>SUM(O70:O73)</f>
        <v>4927.3</v>
      </c>
      <c r="P69" s="58">
        <f t="shared" ref="P69:R69" si="92">SUM(P70:P73)</f>
        <v>0</v>
      </c>
      <c r="Q69" s="58">
        <f t="shared" si="92"/>
        <v>0</v>
      </c>
      <c r="R69" s="58">
        <f t="shared" si="92"/>
        <v>0</v>
      </c>
      <c r="S69" s="66">
        <f t="shared" si="85"/>
        <v>0</v>
      </c>
      <c r="T69" s="66">
        <f t="shared" si="86"/>
        <v>0</v>
      </c>
      <c r="U69" s="58">
        <f t="shared" si="87"/>
        <v>0</v>
      </c>
      <c r="V69" s="58"/>
      <c r="W69" s="67">
        <f>SUM(W70:W73)</f>
        <v>477501.33999999997</v>
      </c>
      <c r="X69" s="67">
        <f t="shared" ref="X69:Z69" si="93">SUM(X70:X73)</f>
        <v>56125186.500000007</v>
      </c>
      <c r="Y69" s="67">
        <f t="shared" si="93"/>
        <v>13032703.9</v>
      </c>
      <c r="Z69" s="67">
        <f t="shared" si="93"/>
        <v>4818686.1000000006</v>
      </c>
      <c r="AA69" s="78">
        <f t="shared" si="88"/>
        <v>36.973801729662561</v>
      </c>
      <c r="AB69" s="78">
        <f t="shared" si="89"/>
        <v>8.5856037199983284</v>
      </c>
      <c r="AC69" s="71">
        <f t="shared" si="90"/>
        <v>-8214017.7999999998</v>
      </c>
      <c r="AD69" s="69"/>
      <c r="AE69" s="71">
        <f>SUM(AE70:AE73)</f>
        <v>0</v>
      </c>
      <c r="AF69" s="71">
        <f t="shared" ref="AF69:AH69" si="94">SUM(AF70:AF73)</f>
        <v>0</v>
      </c>
      <c r="AG69" s="71">
        <f t="shared" si="94"/>
        <v>0</v>
      </c>
      <c r="AH69" s="71">
        <f t="shared" si="94"/>
        <v>0</v>
      </c>
      <c r="AI69" s="66">
        <f t="shared" si="31"/>
        <v>0</v>
      </c>
      <c r="AJ69" s="66">
        <f t="shared" si="22"/>
        <v>0</v>
      </c>
      <c r="AK69" s="58">
        <f t="shared" si="32"/>
        <v>0</v>
      </c>
      <c r="AL69" s="58"/>
      <c r="AM69" s="58">
        <f>SUM(AM70:AM73)</f>
        <v>0</v>
      </c>
      <c r="AN69" s="58">
        <f t="shared" ref="AN69:AP69" si="95">SUM(AN70:AN73)</f>
        <v>0</v>
      </c>
      <c r="AO69" s="58">
        <f t="shared" si="95"/>
        <v>0</v>
      </c>
      <c r="AP69" s="58">
        <f t="shared" si="95"/>
        <v>0</v>
      </c>
      <c r="AQ69" s="66">
        <f t="shared" si="24"/>
        <v>0</v>
      </c>
      <c r="AR69" s="66">
        <f t="shared" si="25"/>
        <v>0</v>
      </c>
      <c r="AS69" s="58">
        <f t="shared" si="26"/>
        <v>0</v>
      </c>
      <c r="AW69" s="58"/>
      <c r="AX69" s="58"/>
      <c r="AY69" s="58"/>
      <c r="AZ69" s="64"/>
      <c r="BA69" s="58"/>
      <c r="BB69" s="58"/>
    </row>
    <row r="70" spans="1:54">
      <c r="A70" s="58"/>
      <c r="B70" s="58"/>
      <c r="C70" s="65"/>
      <c r="D70" s="65"/>
      <c r="E70" s="59" t="s">
        <v>132</v>
      </c>
      <c r="F70" s="58" t="s">
        <v>133</v>
      </c>
      <c r="G70" s="58">
        <f t="shared" ref="G70:J75" si="96">O70+W70+AE70+AM70</f>
        <v>0</v>
      </c>
      <c r="H70" s="58">
        <f t="shared" si="96"/>
        <v>25921.7</v>
      </c>
      <c r="I70" s="58">
        <f t="shared" si="96"/>
        <v>2009.5</v>
      </c>
      <c r="J70" s="58">
        <f t="shared" si="96"/>
        <v>1441.5</v>
      </c>
      <c r="K70" s="66">
        <f t="shared" si="82"/>
        <v>71.734262254292119</v>
      </c>
      <c r="L70" s="66">
        <f t="shared" si="83"/>
        <v>5.5609778679639064</v>
      </c>
      <c r="M70" s="58">
        <f t="shared" si="84"/>
        <v>-568</v>
      </c>
      <c r="N70" s="58"/>
      <c r="O70" s="58">
        <f>+LOOKUP('[2]Report-Date'!$B$1,[2]CPPY!$G$11:$R$11,[2]CPPY!G70:R70)</f>
        <v>0</v>
      </c>
      <c r="P70" s="58">
        <f>LOOKUP(12,'[2]Plan-Eco'!$G$13:$R$13,'[2]Plan-Eco'!$G70:$R70)</f>
        <v>0</v>
      </c>
      <c r="Q70" s="58">
        <f>LOOKUP('[2]Report-Date'!$B$1,'[2]Plan-Eco'!$G$13:$R$13,'[2]Plan-Eco'!$G70:$R70)</f>
        <v>0</v>
      </c>
      <c r="R70" s="58">
        <f>LOOKUP('[2]Report-Date'!$B$1,'[2]Actual-Eco'!$G$13:$R$13,'[2]Actual-Eco'!$G70:$R70)</f>
        <v>0</v>
      </c>
      <c r="S70" s="66">
        <f t="shared" si="85"/>
        <v>0</v>
      </c>
      <c r="T70" s="66">
        <f t="shared" si="86"/>
        <v>0</v>
      </c>
      <c r="U70" s="58">
        <f t="shared" si="87"/>
        <v>0</v>
      </c>
      <c r="V70" s="58"/>
      <c r="W70" s="67">
        <f>LOOKUP('[2]Report-Date'!$B$1,[2]CPPY!$U$11:$AF$11,[2]CPPY!U70:AF70)</f>
        <v>0</v>
      </c>
      <c r="X70" s="58">
        <f>LOOKUP(12,'[2]Plan-Eco'!$U$13:$AG$13,'[2]Plan-Eco'!$U70:$AG70)</f>
        <v>25921.7</v>
      </c>
      <c r="Y70" s="58">
        <f>LOOKUP('[2]Report-Date'!$B$1,'[2]Plan-Eco'!$U$13:$AG$13,'[2]Plan-Eco'!$U70:$AG70)</f>
        <v>2009.5</v>
      </c>
      <c r="Z70" s="58">
        <f>LOOKUP('[2]Report-Date'!$B$1,'[2]Actual-Eco'!$U$13:$AG$13,'[2]Actual-Eco'!$U70:$AG70)</f>
        <v>1441.5</v>
      </c>
      <c r="AA70" s="78">
        <f t="shared" si="88"/>
        <v>71.734262254292119</v>
      </c>
      <c r="AB70" s="78">
        <f t="shared" si="89"/>
        <v>5.5609778679639064</v>
      </c>
      <c r="AC70" s="71">
        <f t="shared" si="90"/>
        <v>-568</v>
      </c>
      <c r="AD70" s="69"/>
      <c r="AE70" s="71">
        <f>+LOOKUP('[2]Report-Date'!$B$1,[2]CPPY!$AI$11:$AT$11,[2]CPPY!AI70:AT70)</f>
        <v>0</v>
      </c>
      <c r="AF70" s="58">
        <f>LOOKUP(12,'[2]Plan-Eco'!$AI$13:$AU$13,'[2]Plan-Eco'!$AI70:$AU70)</f>
        <v>0</v>
      </c>
      <c r="AG70" s="58">
        <f>LOOKUP('[2]Report-Date'!$B$1,'[2]Plan-Eco'!$AI$13:$AU$13,'[2]Plan-Eco'!$AI70:$AU70)</f>
        <v>0</v>
      </c>
      <c r="AH70" s="58">
        <f>LOOKUP('[2]Report-Date'!$B$1,'[2]Actual-Eco'!$AI$13:$AU$13,'[2]Actual-Eco'!$AI70:$AU70)</f>
        <v>0</v>
      </c>
      <c r="AI70" s="66">
        <f t="shared" si="31"/>
        <v>0</v>
      </c>
      <c r="AJ70" s="66">
        <f t="shared" si="22"/>
        <v>0</v>
      </c>
      <c r="AK70" s="58">
        <f t="shared" si="32"/>
        <v>0</v>
      </c>
      <c r="AL70" s="58"/>
      <c r="AM70" s="58">
        <f>+LOOKUP('[2]Report-Date'!$B$1,[2]CPPY!$AW$11:$BH$11,[2]CPPY!AW70:BH70)</f>
        <v>0</v>
      </c>
      <c r="AN70" s="58">
        <f>LOOKUP(12,'[2]Plan-Eco'!$AW$13:$BH$13,'[2]Plan-Eco'!$AW70:$BH70)</f>
        <v>0</v>
      </c>
      <c r="AO70" s="58">
        <f>LOOKUP('[2]Report-Date'!$B$1,'[2]Plan-Eco'!$AW$13:$BH$13,'[2]Plan-Eco'!$AW70:$BH70)</f>
        <v>0</v>
      </c>
      <c r="AP70" s="58">
        <f>LOOKUP('[2]Report-Date'!$B$1,'[2]Actual-Eco'!$AW$13:$BI$13,'[2]Actual-Eco'!$AW70:$BI70)</f>
        <v>0</v>
      </c>
      <c r="AQ70" s="66">
        <f t="shared" si="24"/>
        <v>0</v>
      </c>
      <c r="AR70" s="66">
        <f t="shared" si="25"/>
        <v>0</v>
      </c>
      <c r="AS70" s="58">
        <f t="shared" si="26"/>
        <v>0</v>
      </c>
      <c r="AW70" s="58"/>
      <c r="AX70" s="58"/>
      <c r="AY70" s="58"/>
      <c r="AZ70" s="64"/>
      <c r="BA70" s="58"/>
      <c r="BB70" s="58"/>
    </row>
    <row r="71" spans="1:54">
      <c r="A71" s="58"/>
      <c r="B71" s="58"/>
      <c r="C71" s="65"/>
      <c r="D71" s="65"/>
      <c r="E71" s="59" t="s">
        <v>134</v>
      </c>
      <c r="F71" s="58" t="s">
        <v>135</v>
      </c>
      <c r="G71" s="58">
        <f t="shared" si="96"/>
        <v>0</v>
      </c>
      <c r="H71" s="58">
        <f t="shared" si="96"/>
        <v>53204866.700000003</v>
      </c>
      <c r="I71" s="58">
        <f t="shared" si="96"/>
        <v>12637395.6</v>
      </c>
      <c r="J71" s="58">
        <f t="shared" si="96"/>
        <v>4385758.8</v>
      </c>
      <c r="K71" s="66">
        <f t="shared" si="82"/>
        <v>34.704609547872344</v>
      </c>
      <c r="L71" s="66">
        <f t="shared" si="83"/>
        <v>8.2431534406983094</v>
      </c>
      <c r="M71" s="58">
        <f t="shared" si="84"/>
        <v>-8251636.7999999998</v>
      </c>
      <c r="N71" s="58"/>
      <c r="O71" s="58">
        <f>+LOOKUP('[2]Report-Date'!$B$1,[2]CPPY!$G$11:$R$11,[2]CPPY!G71:R71)</f>
        <v>0</v>
      </c>
      <c r="P71" s="58">
        <f>LOOKUP(12,'[2]Plan-Eco'!$G$13:$R$13,'[2]Plan-Eco'!$G71:$R71)</f>
        <v>0</v>
      </c>
      <c r="Q71" s="58">
        <f>LOOKUP('[2]Report-Date'!$B$1,'[2]Plan-Eco'!$G$13:$R$13,'[2]Plan-Eco'!$G71:$R71)</f>
        <v>0</v>
      </c>
      <c r="R71" s="58">
        <f>LOOKUP('[2]Report-Date'!$B$1,'[2]Actual-Eco'!$G$13:$R$13,'[2]Actual-Eco'!$G71:$R71)</f>
        <v>0</v>
      </c>
      <c r="S71" s="66">
        <f t="shared" si="85"/>
        <v>0</v>
      </c>
      <c r="T71" s="66">
        <f t="shared" si="86"/>
        <v>0</v>
      </c>
      <c r="U71" s="58">
        <f t="shared" si="87"/>
        <v>0</v>
      </c>
      <c r="V71" s="58"/>
      <c r="W71" s="67">
        <f>LOOKUP('[2]Report-Date'!$B$1,[2]CPPY!$U$11:$AF$11,[2]CPPY!U71:AF71)</f>
        <v>0</v>
      </c>
      <c r="X71" s="58">
        <f>LOOKUP(12,'[2]Plan-Eco'!$U$13:$AG$13,'[2]Plan-Eco'!$U71:$AG71)</f>
        <v>53204866.700000003</v>
      </c>
      <c r="Y71" s="58">
        <f>LOOKUP('[2]Report-Date'!$B$1,'[2]Plan-Eco'!$U$13:$AG$13,'[2]Plan-Eco'!$U71:$AG71)</f>
        <v>12637395.6</v>
      </c>
      <c r="Z71" s="58">
        <f>LOOKUP('[2]Report-Date'!$B$1,'[2]Actual-Eco'!$U$13:$AG$13,'[2]Actual-Eco'!$U71:$AG71)</f>
        <v>4385758.8</v>
      </c>
      <c r="AA71" s="78">
        <f t="shared" si="88"/>
        <v>34.704609547872344</v>
      </c>
      <c r="AB71" s="78">
        <f t="shared" si="89"/>
        <v>8.2431534406983094</v>
      </c>
      <c r="AC71" s="71">
        <f t="shared" si="90"/>
        <v>-8251636.7999999998</v>
      </c>
      <c r="AD71" s="69"/>
      <c r="AE71" s="71">
        <f>+LOOKUP('[2]Report-Date'!$B$1,[2]CPPY!$AI$11:$AT$11,[2]CPPY!AI71:AT71)</f>
        <v>0</v>
      </c>
      <c r="AF71" s="58">
        <f>LOOKUP(12,'[2]Plan-Eco'!$AI$13:$AU$13,'[2]Plan-Eco'!$AI71:$AU71)</f>
        <v>0</v>
      </c>
      <c r="AG71" s="58">
        <f>LOOKUP('[2]Report-Date'!$B$1,'[2]Plan-Eco'!$AI$13:$AU$13,'[2]Plan-Eco'!$AI71:$AU71)</f>
        <v>0</v>
      </c>
      <c r="AH71" s="58">
        <f>LOOKUP('[2]Report-Date'!$B$1,'[2]Actual-Eco'!$AI$13:$AU$13,'[2]Actual-Eco'!$AI71:$AU71)</f>
        <v>0</v>
      </c>
      <c r="AI71" s="66">
        <f t="shared" si="31"/>
        <v>0</v>
      </c>
      <c r="AJ71" s="66">
        <f t="shared" si="22"/>
        <v>0</v>
      </c>
      <c r="AK71" s="58">
        <f t="shared" si="32"/>
        <v>0</v>
      </c>
      <c r="AL71" s="58"/>
      <c r="AM71" s="58">
        <f>+LOOKUP('[2]Report-Date'!$B$1,[2]CPPY!$AW$11:$BH$11,[2]CPPY!AW71:BH71)</f>
        <v>0</v>
      </c>
      <c r="AN71" s="58">
        <f>LOOKUP(12,'[2]Plan-Eco'!$AW$13:$BH$13,'[2]Plan-Eco'!$AW71:$BH71)</f>
        <v>0</v>
      </c>
      <c r="AO71" s="58">
        <f>LOOKUP('[2]Report-Date'!$B$1,'[2]Plan-Eco'!$AW$13:$BH$13,'[2]Plan-Eco'!$AW71:$BH71)</f>
        <v>0</v>
      </c>
      <c r="AP71" s="58">
        <f>LOOKUP('[2]Report-Date'!$B$1,'[2]Actual-Eco'!$AW$13:$BI$13,'[2]Actual-Eco'!$AW71:$BI71)</f>
        <v>0</v>
      </c>
      <c r="AQ71" s="66">
        <f t="shared" si="24"/>
        <v>0</v>
      </c>
      <c r="AR71" s="66">
        <f t="shared" si="25"/>
        <v>0</v>
      </c>
      <c r="AS71" s="58">
        <f t="shared" si="26"/>
        <v>0</v>
      </c>
      <c r="AW71" s="58"/>
      <c r="AX71" s="58"/>
      <c r="AY71" s="58"/>
      <c r="AZ71" s="64"/>
      <c r="BA71" s="58"/>
      <c r="BB71" s="58"/>
    </row>
    <row r="72" spans="1:54">
      <c r="A72" s="58"/>
      <c r="B72" s="58"/>
      <c r="C72" s="65"/>
      <c r="D72" s="84"/>
      <c r="E72" s="59" t="s">
        <v>136</v>
      </c>
      <c r="F72" s="58" t="s">
        <v>137</v>
      </c>
      <c r="G72" s="58">
        <f t="shared" si="96"/>
        <v>463943.54</v>
      </c>
      <c r="H72" s="58">
        <f t="shared" si="96"/>
        <v>2624555.2000000002</v>
      </c>
      <c r="I72" s="58">
        <f t="shared" si="96"/>
        <v>364358.9</v>
      </c>
      <c r="J72" s="58">
        <f t="shared" si="96"/>
        <v>417675.4</v>
      </c>
      <c r="K72" s="66">
        <f t="shared" si="82"/>
        <v>114.63296216999228</v>
      </c>
      <c r="L72" s="66">
        <f t="shared" si="83"/>
        <v>15.91414042272763</v>
      </c>
      <c r="M72" s="58">
        <f t="shared" si="84"/>
        <v>53316.5</v>
      </c>
      <c r="N72" s="58"/>
      <c r="O72" s="58">
        <f>+LOOKUP('[2]Report-Date'!$B$1,[2]CPPY!$G$11:$R$11,[2]CPPY!G72:R72)</f>
        <v>0</v>
      </c>
      <c r="P72" s="58">
        <f>LOOKUP(12,'[2]Plan-Eco'!$G$13:$R$13,'[2]Plan-Eco'!$G72:$R72)</f>
        <v>0</v>
      </c>
      <c r="Q72" s="58">
        <f>LOOKUP('[2]Report-Date'!$B$1,'[2]Plan-Eco'!$G$13:$R$13,'[2]Plan-Eco'!$G72:$R72)</f>
        <v>0</v>
      </c>
      <c r="R72" s="58">
        <f>LOOKUP('[2]Report-Date'!$B$1,'[2]Actual-Eco'!$G$13:$R$13,'[2]Actual-Eco'!$G72:$R72)</f>
        <v>0</v>
      </c>
      <c r="S72" s="66">
        <f t="shared" si="85"/>
        <v>0</v>
      </c>
      <c r="T72" s="66">
        <f t="shared" si="86"/>
        <v>0</v>
      </c>
      <c r="U72" s="58">
        <f t="shared" si="87"/>
        <v>0</v>
      </c>
      <c r="V72" s="58"/>
      <c r="W72" s="67">
        <f>LOOKUP('[2]Report-Date'!$B$1,[2]CPPY!$U$11:$AF$11,[2]CPPY!U72:AF72)</f>
        <v>463943.54</v>
      </c>
      <c r="X72" s="58">
        <f>LOOKUP(12,'[2]Plan-Eco'!$U$13:$AG$13,'[2]Plan-Eco'!$U72:$AG72)</f>
        <v>2624555.2000000002</v>
      </c>
      <c r="Y72" s="58">
        <f>LOOKUP('[2]Report-Date'!$B$1,'[2]Plan-Eco'!$U$13:$AG$13,'[2]Plan-Eco'!$U72:$AG72)</f>
        <v>364358.9</v>
      </c>
      <c r="Z72" s="58">
        <f>LOOKUP('[2]Report-Date'!$B$1,'[2]Actual-Eco'!$U$13:$AG$13,'[2]Actual-Eco'!$U72:$AG72)</f>
        <v>417675.4</v>
      </c>
      <c r="AA72" s="78">
        <f t="shared" si="65"/>
        <v>114.63296216999228</v>
      </c>
      <c r="AB72" s="78">
        <f t="shared" si="66"/>
        <v>15.91414042272763</v>
      </c>
      <c r="AC72" s="71">
        <f t="shared" si="67"/>
        <v>53316.5</v>
      </c>
      <c r="AD72" s="69"/>
      <c r="AE72" s="71">
        <f>+LOOKUP('[2]Report-Date'!$B$1,[2]CPPY!$AI$11:$AT$11,[2]CPPY!AI72:AT72)</f>
        <v>0</v>
      </c>
      <c r="AF72" s="58">
        <f>LOOKUP(12,'[2]Plan-Eco'!$AI$13:$AU$13,'[2]Plan-Eco'!$AI72:$AU72)</f>
        <v>0</v>
      </c>
      <c r="AG72" s="58">
        <f>LOOKUP('[2]Report-Date'!$B$1,'[2]Plan-Eco'!$AI$13:$AU$13,'[2]Plan-Eco'!$AI72:$AU72)</f>
        <v>0</v>
      </c>
      <c r="AH72" s="58">
        <f>LOOKUP('[2]Report-Date'!$B$1,'[2]Actual-Eco'!$AI$13:$AU$13,'[2]Actual-Eco'!$AI72:$AU72)</f>
        <v>0</v>
      </c>
      <c r="AI72" s="66">
        <f t="shared" si="31"/>
        <v>0</v>
      </c>
      <c r="AJ72" s="66">
        <f t="shared" si="22"/>
        <v>0</v>
      </c>
      <c r="AK72" s="58">
        <f t="shared" si="32"/>
        <v>0</v>
      </c>
      <c r="AL72" s="58"/>
      <c r="AM72" s="58">
        <f>+LOOKUP('[2]Report-Date'!$B$1,[2]CPPY!$AW$11:$BH$11,[2]CPPY!AW72:BH72)</f>
        <v>0</v>
      </c>
      <c r="AN72" s="58">
        <f>LOOKUP(12,'[2]Plan-Eco'!$AW$13:$BH$13,'[2]Plan-Eco'!$AW72:$BH72)</f>
        <v>0</v>
      </c>
      <c r="AO72" s="58">
        <f>LOOKUP('[2]Report-Date'!$B$1,'[2]Plan-Eco'!$AW$13:$BH$13,'[2]Plan-Eco'!$AW72:$BH72)</f>
        <v>0</v>
      </c>
      <c r="AP72" s="58">
        <f>LOOKUP('[2]Report-Date'!$B$1,'[2]Actual-Eco'!$AW$13:$BI$13,'[2]Actual-Eco'!$AW72:$BI72)</f>
        <v>0</v>
      </c>
      <c r="AQ72" s="66">
        <f t="shared" si="24"/>
        <v>0</v>
      </c>
      <c r="AR72" s="66">
        <f t="shared" si="25"/>
        <v>0</v>
      </c>
      <c r="AS72" s="58">
        <f t="shared" si="26"/>
        <v>0</v>
      </c>
      <c r="AW72" s="51"/>
      <c r="AX72" s="52"/>
      <c r="AY72" s="51"/>
      <c r="AZ72" s="51"/>
      <c r="BA72" s="51"/>
      <c r="BB72" s="51"/>
    </row>
    <row r="73" spans="1:54">
      <c r="A73" s="58"/>
      <c r="B73" s="58"/>
      <c r="C73" s="65"/>
      <c r="D73" s="84"/>
      <c r="E73" s="59" t="s">
        <v>138</v>
      </c>
      <c r="F73" s="59" t="s">
        <v>139</v>
      </c>
      <c r="G73" s="58">
        <f t="shared" si="96"/>
        <v>18485.099999999999</v>
      </c>
      <c r="H73" s="58">
        <f t="shared" si="96"/>
        <v>269842.90000000002</v>
      </c>
      <c r="I73" s="58">
        <f t="shared" si="96"/>
        <v>28939.9</v>
      </c>
      <c r="J73" s="58">
        <f t="shared" si="96"/>
        <v>13810.4</v>
      </c>
      <c r="K73" s="66">
        <f t="shared" si="82"/>
        <v>47.720966554825687</v>
      </c>
      <c r="L73" s="66">
        <f t="shared" si="83"/>
        <v>5.117940846322063</v>
      </c>
      <c r="M73" s="58">
        <f t="shared" si="84"/>
        <v>-15129.500000000002</v>
      </c>
      <c r="N73" s="58"/>
      <c r="O73" s="58">
        <f>+LOOKUP('[2]Report-Date'!$B$1,[2]CPPY!$G$11:$R$11,[2]CPPY!G73:R73)</f>
        <v>4927.3</v>
      </c>
      <c r="P73" s="58">
        <f>LOOKUP(12,'[2]Plan-Eco'!$G$13:$R$13,'[2]Plan-Eco'!$G73:$R73)</f>
        <v>0</v>
      </c>
      <c r="Q73" s="58">
        <f>LOOKUP('[2]Report-Date'!$B$1,'[2]Plan-Eco'!$G$13:$R$13,'[2]Plan-Eco'!$G73:$R73)</f>
        <v>0</v>
      </c>
      <c r="R73" s="58">
        <f>LOOKUP('[2]Report-Date'!$B$1,'[2]Actual-Eco'!$G$13:$R$13,'[2]Actual-Eco'!$G73:$R73)</f>
        <v>0</v>
      </c>
      <c r="S73" s="66">
        <f>IF(Q73=0,0,R73/Q73)*100</f>
        <v>0</v>
      </c>
      <c r="T73" s="66">
        <f>IF(P73=0,0,R73/P73)*100</f>
        <v>0</v>
      </c>
      <c r="U73" s="58">
        <f>+R73-Q73</f>
        <v>0</v>
      </c>
      <c r="V73" s="58"/>
      <c r="W73" s="67">
        <f>LOOKUP('[2]Report-Date'!$B$1,[2]CPPY!$U$11:$AF$11,[2]CPPY!U73:AF73)</f>
        <v>13557.8</v>
      </c>
      <c r="X73" s="58">
        <f>LOOKUP(12,'[2]Plan-Eco'!$U$13:$AG$13,'[2]Plan-Eco'!$U73:$AG73)</f>
        <v>269842.90000000002</v>
      </c>
      <c r="Y73" s="58">
        <f>LOOKUP('[2]Report-Date'!$B$1,'[2]Plan-Eco'!$U$13:$AG$13,'[2]Plan-Eco'!$U73:$AG73)</f>
        <v>28939.9</v>
      </c>
      <c r="Z73" s="58">
        <f>LOOKUP('[2]Report-Date'!$B$1,'[2]Actual-Eco'!$U$13:$AG$13,'[2]Actual-Eco'!$U73:$AG73)</f>
        <v>13810.4</v>
      </c>
      <c r="AA73" s="78">
        <f t="shared" si="65"/>
        <v>47.720966554825687</v>
      </c>
      <c r="AB73" s="78">
        <f t="shared" si="66"/>
        <v>5.117940846322063</v>
      </c>
      <c r="AC73" s="71">
        <f t="shared" si="67"/>
        <v>-15129.500000000002</v>
      </c>
      <c r="AD73" s="69"/>
      <c r="AE73" s="71">
        <f>+LOOKUP('[2]Report-Date'!$B$1,[2]CPPY!$AI$11:$AT$11,[2]CPPY!AI73:AT73)</f>
        <v>0</v>
      </c>
      <c r="AF73" s="58">
        <f>LOOKUP(12,'[2]Plan-Eco'!$AI$13:$AU$13,'[2]Plan-Eco'!$AI73:$AU73)</f>
        <v>0</v>
      </c>
      <c r="AG73" s="58">
        <f>LOOKUP('[2]Report-Date'!$B$1,'[2]Plan-Eco'!$AI$13:$AU$13,'[2]Plan-Eco'!$AI73:$AU73)</f>
        <v>0</v>
      </c>
      <c r="AH73" s="58">
        <f>LOOKUP('[2]Report-Date'!$B$1,'[2]Actual-Eco'!$AI$13:$AU$13,'[2]Actual-Eco'!$AI73:$AU73)</f>
        <v>0</v>
      </c>
      <c r="AI73" s="66">
        <f t="shared" si="31"/>
        <v>0</v>
      </c>
      <c r="AJ73" s="66">
        <f t="shared" si="22"/>
        <v>0</v>
      </c>
      <c r="AK73" s="58">
        <f t="shared" si="32"/>
        <v>0</v>
      </c>
      <c r="AL73" s="58"/>
      <c r="AM73" s="58">
        <f>+LOOKUP('[2]Report-Date'!$B$1,[2]CPPY!$AW$11:$BH$11,[2]CPPY!AW73:BH73)</f>
        <v>0</v>
      </c>
      <c r="AN73" s="58">
        <f>LOOKUP(12,'[2]Plan-Eco'!$AW$13:$BH$13,'[2]Plan-Eco'!$AW73:$BH73)</f>
        <v>0</v>
      </c>
      <c r="AO73" s="58">
        <f>LOOKUP('[2]Report-Date'!$B$1,'[2]Plan-Eco'!$AW$13:$BH$13,'[2]Plan-Eco'!$AW73:$BH73)</f>
        <v>0</v>
      </c>
      <c r="AP73" s="58">
        <f>LOOKUP('[2]Report-Date'!$B$1,'[2]Actual-Eco'!$AW$13:$BI$13,'[2]Actual-Eco'!$AW73:$BI73)</f>
        <v>0</v>
      </c>
      <c r="AQ73" s="66">
        <f t="shared" si="24"/>
        <v>0</v>
      </c>
      <c r="AR73" s="66">
        <f t="shared" si="25"/>
        <v>0</v>
      </c>
      <c r="AS73" s="58">
        <f t="shared" si="26"/>
        <v>0</v>
      </c>
      <c r="AW73" s="58"/>
      <c r="AX73" s="58"/>
      <c r="AY73" s="58"/>
      <c r="AZ73" s="64"/>
      <c r="BA73" s="58"/>
      <c r="BB73" s="58"/>
    </row>
    <row r="74" spans="1:54">
      <c r="A74" s="58"/>
      <c r="B74" s="58"/>
      <c r="C74" s="65"/>
      <c r="D74" s="84" t="s">
        <v>140</v>
      </c>
      <c r="E74" s="59" t="s">
        <v>141</v>
      </c>
      <c r="F74" s="58"/>
      <c r="G74" s="58">
        <f t="shared" si="96"/>
        <v>7296555.3999999994</v>
      </c>
      <c r="H74" s="58">
        <f t="shared" si="96"/>
        <v>30000000</v>
      </c>
      <c r="I74" s="58">
        <f t="shared" si="96"/>
        <v>5715000</v>
      </c>
      <c r="J74" s="58">
        <f t="shared" si="96"/>
        <v>1089914.5806199999</v>
      </c>
      <c r="K74" s="66">
        <f t="shared" si="82"/>
        <v>19.071121270691162</v>
      </c>
      <c r="L74" s="66">
        <f t="shared" si="83"/>
        <v>3.6330486020666664</v>
      </c>
      <c r="M74" s="58">
        <f t="shared" si="84"/>
        <v>-4625085.4193799999</v>
      </c>
      <c r="N74" s="58"/>
      <c r="O74" s="58">
        <f>+LOOKUP('[2]Report-Date'!$B$1,[2]CPPY!$G$11:$R$11,[2]CPPY!G74:R74)</f>
        <v>7293445.0999999996</v>
      </c>
      <c r="P74" s="58">
        <f>LOOKUP(12,'[2]Plan-Eco'!$G$13:$R$13,'[2]Plan-Eco'!$G74:$R74)</f>
        <v>30000000</v>
      </c>
      <c r="Q74" s="58">
        <f>LOOKUP('[2]Report-Date'!$B$1,'[2]Plan-Eco'!$G$13:$R$13,'[2]Plan-Eco'!$G74:$R74)</f>
        <v>5715000</v>
      </c>
      <c r="R74" s="58">
        <f>LOOKUP('[2]Report-Date'!$B$1,'[2]Actual-Eco'!$G$13:$R$13,'[2]Actual-Eco'!$G74:$R74)</f>
        <v>1089914.5806199999</v>
      </c>
      <c r="S74" s="66">
        <f>IF(Q74=0,0,R74/Q74)*100</f>
        <v>19.071121270691162</v>
      </c>
      <c r="T74" s="66">
        <f>IF(P74=0,0,R74/P74)*100</f>
        <v>3.6330486020666664</v>
      </c>
      <c r="U74" s="58">
        <f>+R74-Q74</f>
        <v>-4625085.4193799999</v>
      </c>
      <c r="V74" s="58"/>
      <c r="W74" s="67">
        <f>LOOKUP('[2]Report-Date'!$B$1,[2]CPPY!$U$11:$AF$11,[2]CPPY!U74:AF74)</f>
        <v>3110.3</v>
      </c>
      <c r="X74" s="58">
        <f>LOOKUP(12,'[2]Plan-Eco'!$U$13:$AG$13,'[2]Plan-Eco'!$U74:$AG74)</f>
        <v>0</v>
      </c>
      <c r="Y74" s="58">
        <f>LOOKUP('[2]Report-Date'!$B$1,'[2]Plan-Eco'!$U$13:$AG$13,'[2]Plan-Eco'!$U74:$AG74)</f>
        <v>0</v>
      </c>
      <c r="Z74" s="58">
        <f>LOOKUP('[2]Report-Date'!$B$1,'[2]Actual-Eco'!$U$13:$AG$13,'[2]Actual-Eco'!$U74:$AG74)</f>
        <v>0</v>
      </c>
      <c r="AA74" s="78">
        <f t="shared" si="65"/>
        <v>0</v>
      </c>
      <c r="AB74" s="78">
        <f t="shared" si="66"/>
        <v>0</v>
      </c>
      <c r="AC74" s="71">
        <f t="shared" si="67"/>
        <v>0</v>
      </c>
      <c r="AD74" s="69"/>
      <c r="AE74" s="71">
        <f>+LOOKUP('[2]Report-Date'!$B$1,[2]CPPY!$AI$11:$AT$11,[2]CPPY!AI74:AT74)</f>
        <v>0</v>
      </c>
      <c r="AF74" s="58">
        <f>LOOKUP(12,'[2]Plan-Eco'!$AI$13:$AU$13,'[2]Plan-Eco'!$AI74:$AU74)</f>
        <v>0</v>
      </c>
      <c r="AG74" s="58">
        <f>LOOKUP('[2]Report-Date'!$B$1,'[2]Plan-Eco'!$AI$13:$AU$13,'[2]Plan-Eco'!$AI74:$AU74)</f>
        <v>0</v>
      </c>
      <c r="AH74" s="58">
        <f>LOOKUP('[2]Report-Date'!$B$1,'[2]Actual-Eco'!$AI$13:$AU$13,'[2]Actual-Eco'!$AI74:$AU74)</f>
        <v>0</v>
      </c>
      <c r="AI74" s="66">
        <f t="shared" si="31"/>
        <v>0</v>
      </c>
      <c r="AJ74" s="66">
        <f t="shared" si="22"/>
        <v>0</v>
      </c>
      <c r="AK74" s="58">
        <f t="shared" si="32"/>
        <v>0</v>
      </c>
      <c r="AL74" s="58"/>
      <c r="AM74" s="58">
        <f>+LOOKUP('[2]Report-Date'!$B$1,[2]CPPY!$AW$11:$BH$11,[2]CPPY!AW74:BH74)</f>
        <v>0</v>
      </c>
      <c r="AN74" s="58">
        <f>LOOKUP(12,'[2]Plan-Eco'!$AW$13:$BH$13,'[2]Plan-Eco'!$AW74:$BH74)</f>
        <v>0</v>
      </c>
      <c r="AO74" s="58">
        <f>LOOKUP('[2]Report-Date'!$B$1,'[2]Plan-Eco'!$AW$13:$BH$13,'[2]Plan-Eco'!$AW74:$BH74)</f>
        <v>0</v>
      </c>
      <c r="AP74" s="58">
        <f>LOOKUP('[2]Report-Date'!$B$1,'[2]Actual-Eco'!$AW$13:$BI$13,'[2]Actual-Eco'!$AW74:$BI74)</f>
        <v>0</v>
      </c>
      <c r="AQ74" s="66">
        <f t="shared" si="24"/>
        <v>0</v>
      </c>
      <c r="AR74" s="66">
        <f t="shared" si="25"/>
        <v>0</v>
      </c>
      <c r="AS74" s="58">
        <f t="shared" si="26"/>
        <v>0</v>
      </c>
      <c r="AW74" s="58"/>
      <c r="AX74" s="58"/>
      <c r="AY74" s="58"/>
      <c r="AZ74" s="64"/>
      <c r="BA74" s="58"/>
      <c r="BB74" s="58"/>
    </row>
    <row r="75" spans="1:54">
      <c r="A75" s="58"/>
      <c r="B75" s="58"/>
      <c r="C75" s="65"/>
      <c r="D75" s="84" t="s">
        <v>142</v>
      </c>
      <c r="E75" s="59" t="s">
        <v>143</v>
      </c>
      <c r="F75" s="58"/>
      <c r="G75" s="58">
        <f t="shared" si="96"/>
        <v>1681389.5</v>
      </c>
      <c r="H75" s="58">
        <f t="shared" si="96"/>
        <v>361825490</v>
      </c>
      <c r="I75" s="58">
        <f t="shared" si="96"/>
        <v>8035561.9286605539</v>
      </c>
      <c r="J75" s="58">
        <f t="shared" si="96"/>
        <v>6596781.923969999</v>
      </c>
      <c r="K75" s="66">
        <f t="shared" si="82"/>
        <v>82.094842682266716</v>
      </c>
      <c r="L75" s="66">
        <f t="shared" si="83"/>
        <v>1.8231943592393114</v>
      </c>
      <c r="M75" s="58">
        <f t="shared" si="84"/>
        <v>-1438780.0046905549</v>
      </c>
      <c r="N75" s="58"/>
      <c r="O75" s="58">
        <f>+LOOKUP('[2]Report-Date'!$B$1,[2]CPPY!$G$11:$R$11,[2]CPPY!G75:R75)</f>
        <v>0</v>
      </c>
      <c r="P75" s="58">
        <f>LOOKUP(12,'[2]Plan-Eco'!$G$13:$R$13,'[2]Plan-Eco'!$G75:$R75)</f>
        <v>361079490</v>
      </c>
      <c r="Q75" s="58">
        <f>LOOKUP('[2]Report-Date'!$B$1,'[2]Plan-Eco'!$G$13:$R$13,'[2]Plan-Eco'!$G75:$R75)</f>
        <v>7749142.6286605541</v>
      </c>
      <c r="R75" s="58">
        <f>LOOKUP('[2]Report-Date'!$B$1,'[2]Actual-Eco'!$G$13:$R$13,'[2]Actual-Eco'!$G75:$R75)</f>
        <v>6254103.003969999</v>
      </c>
      <c r="S75" s="66">
        <f>IF(Q75=0,0,R75/Q75)*100</f>
        <v>80.707031779734137</v>
      </c>
      <c r="T75" s="66">
        <f>IF(P75=0,0,R75/P75)*100</f>
        <v>1.7320571168331935</v>
      </c>
      <c r="U75" s="58">
        <f>+R75-Q75</f>
        <v>-1495039.624690555</v>
      </c>
      <c r="V75" s="58"/>
      <c r="W75" s="67">
        <f>LOOKUP('[2]Report-Date'!$B$1,[2]CPPY!$U$11:$AF$11,[2]CPPY!U75:AF75)</f>
        <v>1681389.5</v>
      </c>
      <c r="X75" s="58">
        <f>LOOKUP(12,'[2]Plan-Eco'!$U$13:$AG$13,'[2]Plan-Eco'!$U75:$AG75)</f>
        <v>746000</v>
      </c>
      <c r="Y75" s="58">
        <f>LOOKUP('[2]Report-Date'!$B$1,'[2]Plan-Eco'!$U$13:$AG$13,'[2]Plan-Eco'!$U75:$AG75)</f>
        <v>286419.3</v>
      </c>
      <c r="Z75" s="58">
        <f>LOOKUP('[2]Report-Date'!$B$1,'[2]Actual-Eco'!$U$13:$AG$13,'[2]Actual-Eco'!$U75:$AG75)</f>
        <v>342678.92</v>
      </c>
      <c r="AA75" s="78">
        <f>IF(Y75=0,0,Z75/Y75)*100</f>
        <v>119.64239839982851</v>
      </c>
      <c r="AB75" s="78">
        <f>IF(X75=0,0,Z75/X75)*100</f>
        <v>45.935512064343158</v>
      </c>
      <c r="AC75" s="71">
        <f>+Z75-Y75</f>
        <v>56259.619999999995</v>
      </c>
      <c r="AD75" s="69"/>
      <c r="AE75" s="71">
        <f>+LOOKUP('[2]Report-Date'!$B$1,[2]CPPY!$AI$11:$AT$11,[2]CPPY!AI75:AT75)</f>
        <v>0</v>
      </c>
      <c r="AF75" s="58">
        <f>LOOKUP(12,'[2]Plan-Eco'!$AI$13:$AU$13,'[2]Plan-Eco'!$AI75:$AU75)</f>
        <v>0</v>
      </c>
      <c r="AG75" s="58">
        <f>LOOKUP('[2]Report-Date'!$B$1,'[2]Plan-Eco'!$AI$13:$AU$13,'[2]Plan-Eco'!$AI75:$AU75)</f>
        <v>0</v>
      </c>
      <c r="AH75" s="58">
        <f>LOOKUP('[2]Report-Date'!$B$1,'[2]Actual-Eco'!$AI$13:$AU$13,'[2]Actual-Eco'!$AI75:$AU75)</f>
        <v>0</v>
      </c>
      <c r="AI75" s="66">
        <f t="shared" si="31"/>
        <v>0</v>
      </c>
      <c r="AJ75" s="66">
        <f t="shared" si="22"/>
        <v>0</v>
      </c>
      <c r="AK75" s="58">
        <f t="shared" si="32"/>
        <v>0</v>
      </c>
      <c r="AL75" s="58"/>
      <c r="AM75" s="58">
        <f>+LOOKUP('[2]Report-Date'!$B$1,[2]CPPY!$AW$11:$BH$11,[2]CPPY!AW75:BH75)</f>
        <v>0</v>
      </c>
      <c r="AN75" s="58">
        <f>LOOKUP(12,'[2]Plan-Eco'!$AW$13:$BH$13,'[2]Plan-Eco'!$AW75:$BH75)</f>
        <v>0</v>
      </c>
      <c r="AO75" s="58">
        <f>LOOKUP('[2]Report-Date'!$B$1,'[2]Plan-Eco'!$AW$13:$BH$13,'[2]Plan-Eco'!$AW75:$BH75)</f>
        <v>0</v>
      </c>
      <c r="AP75" s="58">
        <f>LOOKUP('[2]Report-Date'!$B$1,'[2]Actual-Eco'!$AW$13:$BI$13,'[2]Actual-Eco'!$AW75:$BI75)</f>
        <v>0</v>
      </c>
      <c r="AQ75" s="66">
        <f t="shared" si="24"/>
        <v>0</v>
      </c>
      <c r="AR75" s="66">
        <f t="shared" si="25"/>
        <v>0</v>
      </c>
      <c r="AS75" s="58">
        <f t="shared" si="26"/>
        <v>0</v>
      </c>
      <c r="AW75" s="58"/>
      <c r="AX75" s="58"/>
      <c r="AY75" s="58"/>
      <c r="AZ75" s="64"/>
      <c r="BA75" s="58"/>
      <c r="BB75" s="58"/>
    </row>
    <row r="76" spans="1:54">
      <c r="A76" s="51"/>
      <c r="B76" s="52" t="s">
        <v>144</v>
      </c>
      <c r="C76" s="51" t="s">
        <v>145</v>
      </c>
      <c r="D76" s="51"/>
      <c r="E76" s="51"/>
      <c r="F76" s="51"/>
      <c r="G76" s="51">
        <f>SUM(G77:G86)</f>
        <v>108874060.26694001</v>
      </c>
      <c r="H76" s="51">
        <f>SUM(H77:H86)</f>
        <v>780900002.66399968</v>
      </c>
      <c r="I76" s="51">
        <f>SUM(I77:I86)</f>
        <v>128289069.25345846</v>
      </c>
      <c r="J76" s="51">
        <f>SUM(J77:J86)</f>
        <v>120176983.37402</v>
      </c>
      <c r="K76" s="55">
        <f t="shared" si="27"/>
        <v>93.676713124006255</v>
      </c>
      <c r="L76" s="55">
        <f t="shared" si="1"/>
        <v>15.389548337052435</v>
      </c>
      <c r="M76" s="51">
        <f t="shared" si="16"/>
        <v>-8112085.8794384599</v>
      </c>
      <c r="N76" s="51"/>
      <c r="O76" s="51">
        <f>SUM(O77:O86)</f>
        <v>91990056.594999999</v>
      </c>
      <c r="P76" s="51">
        <f>SUM(P77:P86)</f>
        <v>497783234.36399955</v>
      </c>
      <c r="Q76" s="51">
        <f>SUM(Q77:Q86)</f>
        <v>117830971.85345846</v>
      </c>
      <c r="R76" s="51">
        <f>SUM(R77:R86)</f>
        <v>107869812.90136001</v>
      </c>
      <c r="S76" s="55">
        <f>IF(Q76=0,0,R76/Q76)*100</f>
        <v>91.546230337057096</v>
      </c>
      <c r="T76" s="55">
        <f t="shared" ref="T76:T87" si="97">IF(P76=0,0,R76/P76)*100</f>
        <v>21.670037368611165</v>
      </c>
      <c r="U76" s="51">
        <f t="shared" ref="U76:U87" si="98">+R76-Q76</f>
        <v>-9961158.952098459</v>
      </c>
      <c r="V76" s="51"/>
      <c r="W76" s="51">
        <f>SUM(W77:W86)</f>
        <v>16745221.359999999</v>
      </c>
      <c r="X76" s="51">
        <f>SUM(X77:X86)</f>
        <v>58203268.299999997</v>
      </c>
      <c r="Y76" s="51">
        <f>SUM(Y77:Y86)</f>
        <v>10458097.4</v>
      </c>
      <c r="Z76" s="51">
        <f>SUM(Z77:Z86)</f>
        <v>12281140.261000002</v>
      </c>
      <c r="AA76" s="56">
        <f t="shared" si="65"/>
        <v>117.43187877557921</v>
      </c>
      <c r="AB76" s="56">
        <f t="shared" si="66"/>
        <v>21.100430645404156</v>
      </c>
      <c r="AC76" s="57">
        <f t="shared" si="67"/>
        <v>1823042.8610000014</v>
      </c>
      <c r="AD76" s="57"/>
      <c r="AE76" s="57">
        <f>SUM(AE77:AE86)</f>
        <v>138782.31193999999</v>
      </c>
      <c r="AF76" s="51">
        <f>SUM(AF77:AF86)</f>
        <v>224913500</v>
      </c>
      <c r="AG76" s="51">
        <f>SUM(AG77:AG86)</f>
        <v>0</v>
      </c>
      <c r="AH76" s="51">
        <f>SUM(AH77:AH86)</f>
        <v>26030.211660000001</v>
      </c>
      <c r="AI76" s="55">
        <f t="shared" si="31"/>
        <v>0</v>
      </c>
      <c r="AJ76" s="55">
        <f t="shared" si="22"/>
        <v>1.1573432301751563E-2</v>
      </c>
      <c r="AK76" s="51">
        <f t="shared" si="32"/>
        <v>26030.211660000001</v>
      </c>
      <c r="AL76" s="51"/>
      <c r="AM76" s="51">
        <f>+[2]CPPY!AW76</f>
        <v>0</v>
      </c>
      <c r="AN76" s="51">
        <f>LOOKUP(12,'[2]Plan-Eco'!$AW$13:$BH$13,'[2]Plan-Eco'!$AW76:$BH76)</f>
        <v>0</v>
      </c>
      <c r="AO76" s="51">
        <f>LOOKUP('[2]Report-Date'!$B$1,'[2]Plan-Eco'!$AW$13:$BH$13,'[2]Plan-Eco'!$AW76:$BH76)</f>
        <v>0</v>
      </c>
      <c r="AP76" s="51">
        <v>0</v>
      </c>
      <c r="AQ76" s="55">
        <f t="shared" si="24"/>
        <v>0</v>
      </c>
      <c r="AR76" s="55">
        <f t="shared" si="25"/>
        <v>0</v>
      </c>
      <c r="AS76" s="51">
        <f t="shared" si="26"/>
        <v>0</v>
      </c>
      <c r="AW76" s="58"/>
      <c r="AX76" s="58"/>
      <c r="AY76" s="58"/>
      <c r="AZ76" s="64"/>
      <c r="BA76" s="58"/>
      <c r="BB76" s="58"/>
    </row>
    <row r="77" spans="1:54">
      <c r="A77" s="58"/>
      <c r="B77" s="58"/>
      <c r="C77" s="65" t="s">
        <v>45</v>
      </c>
      <c r="D77" s="72" t="s">
        <v>146</v>
      </c>
      <c r="E77" s="58"/>
      <c r="F77" s="58"/>
      <c r="G77" s="58">
        <f>O77+W77+AE77+AM77</f>
        <v>10232636.199999999</v>
      </c>
      <c r="H77" s="58">
        <f t="shared" ref="H77:I84" si="99">SUM(P77,X77,AF77,AN77)</f>
        <v>103795897</v>
      </c>
      <c r="I77" s="58">
        <f t="shared" si="99"/>
        <v>2274639.2999999998</v>
      </c>
      <c r="J77" s="58">
        <f t="shared" ref="J77:J78" si="100">R77+Z77+AH77</f>
        <v>3775812.6</v>
      </c>
      <c r="K77" s="66">
        <f t="shared" si="27"/>
        <v>165.99610320634136</v>
      </c>
      <c r="L77" s="66">
        <f t="shared" si="1"/>
        <v>3.6377281849589873</v>
      </c>
      <c r="M77" s="58">
        <f t="shared" si="16"/>
        <v>1501173.3000000003</v>
      </c>
      <c r="N77" s="58"/>
      <c r="O77" s="58">
        <f>+LOOKUP('[2]Report-Date'!$B$1,[2]CPPY!$G$11:$R$11,[2]CPPY!G77:R77)</f>
        <v>171243.2</v>
      </c>
      <c r="P77" s="58">
        <f>LOOKUP(12,'[2]Plan-Eco'!$G$13:$R$13,'[2]Plan-Eco'!$G77:$R77)</f>
        <v>10897000</v>
      </c>
      <c r="Q77" s="58">
        <f>LOOKUP('[2]Report-Date'!$B$1,'[2]Plan-Eco'!$G$13:$R$13,'[2]Plan-Eco'!$G77:$R77)</f>
        <v>0</v>
      </c>
      <c r="R77" s="58">
        <f>LOOKUP('[2]Report-Date'!$B$1,'[2]Actual-Eco'!$G$13:$R$13,'[2]Actual-Eco'!$G77:$R77)</f>
        <v>15000</v>
      </c>
      <c r="S77" s="66">
        <f t="shared" ref="S77:S87" si="101">IF(Q77=0,0,R77/Q77)*100</f>
        <v>0</v>
      </c>
      <c r="T77" s="66">
        <f t="shared" si="97"/>
        <v>0.13765256492612646</v>
      </c>
      <c r="U77" s="58">
        <f t="shared" si="98"/>
        <v>15000</v>
      </c>
      <c r="V77" s="58"/>
      <c r="W77" s="67">
        <f>LOOKUP('[2]Report-Date'!$B$1,[2]CPPY!$U$11:$AF$11,[2]CPPY!U77:AF77)</f>
        <v>10061393</v>
      </c>
      <c r="X77" s="58">
        <f>LOOKUP(12,'[2]Plan-Eco'!$U$13:$AG$13,'[2]Plan-Eco'!$U77:$AG77)</f>
        <v>22898897</v>
      </c>
      <c r="Y77" s="58">
        <f>LOOKUP('[2]Report-Date'!$B$1,'[2]Plan-Eco'!$U$13:$AG$13,'[2]Plan-Eco'!$U77:$AG77)</f>
        <v>2274639.2999999998</v>
      </c>
      <c r="Z77" s="58">
        <f>LOOKUP('[2]Report-Date'!$B$1,'[2]Actual-Eco'!$U$13:$AG$13,'[2]Actual-Eco'!$U77:$AG77)</f>
        <v>3760812.6</v>
      </c>
      <c r="AA77" s="78">
        <f t="shared" si="65"/>
        <v>165.33665799232432</v>
      </c>
      <c r="AB77" s="78">
        <f t="shared" si="66"/>
        <v>16.423553501288733</v>
      </c>
      <c r="AC77" s="71">
        <f t="shared" si="67"/>
        <v>1486173.3000000003</v>
      </c>
      <c r="AD77" s="69"/>
      <c r="AE77" s="71">
        <f>+LOOKUP('[2]Report-Date'!$B$1,[2]CPPY!$AI$11:$AT$11,[2]CPPY!AI77:AT77)</f>
        <v>0</v>
      </c>
      <c r="AF77" s="58">
        <f>LOOKUP(12,'[2]Plan-Eco'!$AI$13:$AU$13,'[2]Plan-Eco'!$AI77:$AU77)</f>
        <v>70000000</v>
      </c>
      <c r="AG77" s="58">
        <f>LOOKUP('[2]Report-Date'!$B$1,'[2]Plan-Eco'!$AI$13:$AU$13,'[2]Plan-Eco'!$AI77:$AU77)</f>
        <v>0</v>
      </c>
      <c r="AH77" s="58">
        <f>LOOKUP('[2]Report-Date'!$B$1,'[2]Actual-Eco'!$AI$13:$AU$13,'[2]Actual-Eco'!$AI77:$AU77)</f>
        <v>0</v>
      </c>
      <c r="AI77" s="66">
        <f t="shared" si="31"/>
        <v>0</v>
      </c>
      <c r="AJ77" s="66">
        <f t="shared" si="22"/>
        <v>0</v>
      </c>
      <c r="AK77" s="58">
        <f t="shared" si="32"/>
        <v>0</v>
      </c>
      <c r="AL77" s="58"/>
      <c r="AM77" s="58">
        <f>+LOOKUP('[2]Report-Date'!$B$1,[2]CPPY!$AW$11:$BH$11,[2]CPPY!AW77:BH77)</f>
        <v>0</v>
      </c>
      <c r="AN77" s="58">
        <f>LOOKUP(12,'[2]Plan-Eco'!$AW$13:$BH$13,'[2]Plan-Eco'!$AW77:$BH77)</f>
        <v>0</v>
      </c>
      <c r="AO77" s="58">
        <f>LOOKUP('[2]Report-Date'!$B$1,'[2]Plan-Eco'!$AW$13:$BH$13,'[2]Plan-Eco'!$AW77:$BH77)</f>
        <v>0</v>
      </c>
      <c r="AP77" s="58">
        <f>LOOKUP('[2]Report-Date'!$B$1,'[2]Actual-Eco'!$AW$13:$BI$13,'[2]Actual-Eco'!$AW77:$BI77)</f>
        <v>0</v>
      </c>
      <c r="AQ77" s="66">
        <f t="shared" si="24"/>
        <v>0</v>
      </c>
      <c r="AR77" s="66">
        <f t="shared" si="25"/>
        <v>0</v>
      </c>
      <c r="AS77" s="58">
        <f t="shared" si="26"/>
        <v>0</v>
      </c>
      <c r="AW77" s="58"/>
      <c r="AX77" s="58"/>
      <c r="AY77" s="58"/>
      <c r="AZ77" s="64"/>
      <c r="BA77" s="58"/>
      <c r="BB77" s="58"/>
    </row>
    <row r="78" spans="1:54">
      <c r="A78" s="58"/>
      <c r="B78" s="58"/>
      <c r="C78" s="65" t="s">
        <v>47</v>
      </c>
      <c r="D78" s="72" t="s">
        <v>147</v>
      </c>
      <c r="E78" s="58"/>
      <c r="F78" s="58"/>
      <c r="G78" s="58">
        <f t="shared" ref="G78:G84" si="102">O78+W78+AE78+AM78</f>
        <v>10456102.061939999</v>
      </c>
      <c r="H78" s="58">
        <f t="shared" si="99"/>
        <v>26303286.030000001</v>
      </c>
      <c r="I78" s="58">
        <f t="shared" si="99"/>
        <v>7230621.9100000001</v>
      </c>
      <c r="J78" s="58">
        <f t="shared" si="100"/>
        <v>17101332.336630002</v>
      </c>
      <c r="K78" s="66">
        <f t="shared" si="27"/>
        <v>236.51260637731232</v>
      </c>
      <c r="L78" s="66">
        <f t="shared" si="1"/>
        <v>65.015953965315262</v>
      </c>
      <c r="M78" s="58">
        <f t="shared" si="16"/>
        <v>9870710.4266300015</v>
      </c>
      <c r="N78" s="58"/>
      <c r="O78" s="58">
        <f>+LOOKUP('[2]Report-Date'!$B$1,[2]CPPY!$G$11:$R$11,[2]CPPY!G78:R78)</f>
        <v>6421427</v>
      </c>
      <c r="P78" s="58">
        <f>LOOKUP(12,'[2]Plan-Eco'!$G$13:$R$13,'[2]Plan-Eco'!$G78:$R78)</f>
        <v>10847736.030000001</v>
      </c>
      <c r="Q78" s="58">
        <f>LOOKUP('[2]Report-Date'!$B$1,'[2]Plan-Eco'!$G$13:$R$13,'[2]Plan-Eco'!$G78:$R78)</f>
        <v>2693557.91</v>
      </c>
      <c r="R78" s="58">
        <f>LOOKUP('[2]Report-Date'!$B$1,'[2]Actual-Eco'!$G$13:$R$13,'[2]Actual-Eco'!$G78:$R78)</f>
        <v>11897248.003969999</v>
      </c>
      <c r="S78" s="66">
        <f t="shared" si="101"/>
        <v>441.69267569116408</v>
      </c>
      <c r="T78" s="66">
        <f t="shared" si="97"/>
        <v>109.67494020012577</v>
      </c>
      <c r="U78" s="58">
        <f t="shared" si="98"/>
        <v>9203690.0939699989</v>
      </c>
      <c r="V78" s="58"/>
      <c r="W78" s="67">
        <f>LOOKUP('[2]Report-Date'!$B$1,[2]CPPY!$U$11:$AF$11,[2]CPPY!U78:AF78)</f>
        <v>3895892.75</v>
      </c>
      <c r="X78" s="58">
        <f>LOOKUP(12,'[2]Plan-Eco'!$U$13:$AG$13,'[2]Plan-Eco'!$U78:$AG78)</f>
        <v>15455550</v>
      </c>
      <c r="Y78" s="58">
        <f>LOOKUP('[2]Report-Date'!$B$1,'[2]Plan-Eco'!$U$13:$AG$13,'[2]Plan-Eco'!$U78:$AG78)</f>
        <v>4537064</v>
      </c>
      <c r="Z78" s="58">
        <f>LOOKUP('[2]Report-Date'!$B$1,'[2]Actual-Eco'!$U$13:$AG$13,'[2]Actual-Eco'!$U78:$AG78)</f>
        <v>5178054.1210000003</v>
      </c>
      <c r="AA78" s="78">
        <f t="shared" si="65"/>
        <v>114.12786156421863</v>
      </c>
      <c r="AB78" s="78">
        <f t="shared" si="66"/>
        <v>33.502878389963477</v>
      </c>
      <c r="AC78" s="71">
        <f t="shared" si="67"/>
        <v>640990.12100000028</v>
      </c>
      <c r="AD78" s="69"/>
      <c r="AE78" s="71">
        <f>+LOOKUP('[2]Report-Date'!$B$1,[2]CPPY!$AI$11:$AT$11,[2]CPPY!AI78:AT78)</f>
        <v>138782.31193999999</v>
      </c>
      <c r="AF78" s="58">
        <f>LOOKUP(12,'[2]Plan-Eco'!$AI$13:$AU$13,'[2]Plan-Eco'!$AI78:$AU78)</f>
        <v>0</v>
      </c>
      <c r="AG78" s="58">
        <f>LOOKUP('[2]Report-Date'!$B$1,'[2]Plan-Eco'!$AI$13:$AU$13,'[2]Plan-Eco'!$AI78:$AU78)</f>
        <v>0</v>
      </c>
      <c r="AH78" s="58">
        <f>LOOKUP('[2]Report-Date'!$B$1,'[2]Actual-Eco'!$AI$13:$AU$13,'[2]Actual-Eco'!$AI78:$AU78)</f>
        <v>26030.211660000001</v>
      </c>
      <c r="AI78" s="66">
        <f t="shared" si="31"/>
        <v>0</v>
      </c>
      <c r="AJ78" s="66">
        <f t="shared" si="22"/>
        <v>0</v>
      </c>
      <c r="AK78" s="58">
        <f t="shared" si="32"/>
        <v>26030.211660000001</v>
      </c>
      <c r="AL78" s="58"/>
      <c r="AM78" s="58">
        <f>+LOOKUP('[2]Report-Date'!$B$1,[2]CPPY!$AW$11:$BH$11,[2]CPPY!AW78:BH78)</f>
        <v>0</v>
      </c>
      <c r="AN78" s="58">
        <f>LOOKUP(12,'[2]Plan-Eco'!$AW$13:$BH$13,'[2]Plan-Eco'!$AW78:$BH78)</f>
        <v>0</v>
      </c>
      <c r="AO78" s="58">
        <f>LOOKUP('[2]Report-Date'!$B$1,'[2]Plan-Eco'!$AW$13:$BH$13,'[2]Plan-Eco'!$AW78:$BH78)</f>
        <v>0</v>
      </c>
      <c r="AP78" s="58">
        <f>LOOKUP('[2]Report-Date'!$B$1,'[2]Actual-Eco'!$AW$13:$BI$13,'[2]Actual-Eco'!$AW78:$BI78)</f>
        <v>0</v>
      </c>
      <c r="AQ78" s="66">
        <f t="shared" si="24"/>
        <v>0</v>
      </c>
      <c r="AR78" s="66">
        <f t="shared" si="25"/>
        <v>0</v>
      </c>
      <c r="AS78" s="58">
        <f t="shared" si="26"/>
        <v>0</v>
      </c>
      <c r="AW78" s="58"/>
      <c r="AX78" s="58"/>
      <c r="AY78" s="58"/>
      <c r="AZ78" s="64"/>
      <c r="BA78" s="58"/>
      <c r="BB78" s="58"/>
    </row>
    <row r="79" spans="1:54">
      <c r="A79" s="58"/>
      <c r="B79" s="58"/>
      <c r="C79" s="65" t="s">
        <v>49</v>
      </c>
      <c r="D79" s="72" t="s">
        <v>148</v>
      </c>
      <c r="E79" s="58"/>
      <c r="F79" s="58"/>
      <c r="G79" s="58">
        <f t="shared" si="102"/>
        <v>318371.40000000002</v>
      </c>
      <c r="H79" s="58">
        <f t="shared" si="99"/>
        <v>981945.11149770138</v>
      </c>
      <c r="I79" s="58">
        <f t="shared" si="99"/>
        <v>432880.2</v>
      </c>
      <c r="J79" s="58">
        <f t="shared" ref="J79:J80" si="103">R79+Z79</f>
        <v>203924.5</v>
      </c>
      <c r="K79" s="66">
        <f t="shared" si="27"/>
        <v>47.108761269284201</v>
      </c>
      <c r="L79" s="66">
        <f t="shared" ref="L79:L89" si="104">IF(H79=0,0,J79/H79)*100</f>
        <v>20.767403148325297</v>
      </c>
      <c r="M79" s="58">
        <f t="shared" si="16"/>
        <v>-228955.7</v>
      </c>
      <c r="N79" s="58"/>
      <c r="O79" s="58">
        <f>+LOOKUP('[2]Report-Date'!$B$1,[2]CPPY!$G$11:$R$11,[2]CPPY!G79:R79)</f>
        <v>157000</v>
      </c>
      <c r="P79" s="58">
        <f>LOOKUP(12,'[2]Plan-Eco'!$G$13:$R$13,'[2]Plan-Eco'!$G79:$R79)</f>
        <v>729917.11149770138</v>
      </c>
      <c r="Q79" s="58">
        <f>LOOKUP('[2]Report-Date'!$B$1,'[2]Plan-Eco'!$G$13:$R$13,'[2]Plan-Eco'!$G79:$R79)</f>
        <v>182400</v>
      </c>
      <c r="R79" s="58">
        <f>LOOKUP('[2]Report-Date'!$B$1,'[2]Actual-Eco'!$G$13:$R$13,'[2]Actual-Eco'!$G79:$R79)</f>
        <v>0</v>
      </c>
      <c r="S79" s="66">
        <f t="shared" si="101"/>
        <v>0</v>
      </c>
      <c r="T79" s="66">
        <f t="shared" si="97"/>
        <v>0</v>
      </c>
      <c r="U79" s="58">
        <f t="shared" si="98"/>
        <v>-182400</v>
      </c>
      <c r="V79" s="58"/>
      <c r="W79" s="67">
        <f>LOOKUP('[2]Report-Date'!$B$1,[2]CPPY!$U$11:$AF$11,[2]CPPY!U79:AF79)</f>
        <v>161371.4</v>
      </c>
      <c r="X79" s="85">
        <f>LOOKUP(12,'[2]Plan-Eco'!$U$13:$AG$13,'[2]Plan-Eco'!$U79:$AG79)</f>
        <v>252028</v>
      </c>
      <c r="Y79" s="67">
        <f>LOOKUP('[2]Report-Date'!$B$1,'[2]Plan-Eco'!$U$13:$AG$13,'[2]Plan-Eco'!$U79:$AG79)</f>
        <v>250480.2</v>
      </c>
      <c r="Z79" s="67">
        <f>LOOKUP('[2]Report-Date'!$B$1,'[2]Actual-Eco'!$U$13:$AG$13,'[2]Actual-Eco'!$U79:$AG79)</f>
        <v>203924.5</v>
      </c>
      <c r="AA79" s="78">
        <f t="shared" si="65"/>
        <v>81.413421100749673</v>
      </c>
      <c r="AB79" s="78">
        <f t="shared" si="66"/>
        <v>80.913430253781328</v>
      </c>
      <c r="AC79" s="70">
        <f t="shared" si="67"/>
        <v>-46555.700000000012</v>
      </c>
      <c r="AD79" s="86"/>
      <c r="AE79" s="71">
        <f>+LOOKUP('[2]Report-Date'!$B$1,[2]CPPY!$AI$11:$AT$11,[2]CPPY!AI79:AT79)</f>
        <v>0</v>
      </c>
      <c r="AF79" s="58">
        <f>LOOKUP(12,'[2]Plan-Eco'!$AI$13:$AU$13,'[2]Plan-Eco'!$AI79:$AU79)</f>
        <v>0</v>
      </c>
      <c r="AG79" s="58">
        <f>LOOKUP('[2]Report-Date'!$B$1,'[2]Plan-Eco'!$AI$13:$AU$13,'[2]Plan-Eco'!$AI79:$AU79)</f>
        <v>0</v>
      </c>
      <c r="AH79" s="58">
        <f>LOOKUP('[2]Report-Date'!$B$1,'[2]Actual-Eco'!$AI$13:$AU$13,'[2]Actual-Eco'!$AI79:$AU79)</f>
        <v>0</v>
      </c>
      <c r="AI79" s="66">
        <f t="shared" si="31"/>
        <v>0</v>
      </c>
      <c r="AJ79" s="66">
        <f t="shared" si="22"/>
        <v>0</v>
      </c>
      <c r="AK79" s="58">
        <f t="shared" si="32"/>
        <v>0</v>
      </c>
      <c r="AL79" s="58"/>
      <c r="AM79" s="58">
        <f>+LOOKUP('[2]Report-Date'!$B$1,[2]CPPY!$AW$11:$BH$11,[2]CPPY!AW79:BH79)</f>
        <v>0</v>
      </c>
      <c r="AN79" s="58">
        <f>LOOKUP(12,'[2]Plan-Eco'!$AW$13:$BH$13,'[2]Plan-Eco'!$AW79:$BH79)</f>
        <v>0</v>
      </c>
      <c r="AO79" s="58">
        <f>LOOKUP('[2]Report-Date'!$B$1,'[2]Plan-Eco'!$AW$13:$BH$13,'[2]Plan-Eco'!$AW79:$BH79)</f>
        <v>0</v>
      </c>
      <c r="AP79" s="58">
        <f>LOOKUP('[2]Report-Date'!$B$1,'[2]Actual-Eco'!$AW$13:$BI$13,'[2]Actual-Eco'!$AW79:$BI79)</f>
        <v>0</v>
      </c>
      <c r="AQ79" s="66">
        <f t="shared" si="24"/>
        <v>0</v>
      </c>
      <c r="AR79" s="66">
        <f t="shared" si="25"/>
        <v>0</v>
      </c>
      <c r="AS79" s="58">
        <f t="shared" si="26"/>
        <v>0</v>
      </c>
      <c r="AW79" s="58"/>
      <c r="AX79" s="58"/>
      <c r="AY79" s="58"/>
      <c r="AZ79" s="64"/>
      <c r="BA79" s="58"/>
      <c r="BB79" s="58"/>
    </row>
    <row r="80" spans="1:54">
      <c r="A80" s="58"/>
      <c r="B80" s="58"/>
      <c r="C80" s="65" t="s">
        <v>51</v>
      </c>
      <c r="D80" s="72" t="s">
        <v>149</v>
      </c>
      <c r="E80" s="58"/>
      <c r="F80" s="58"/>
      <c r="G80" s="58">
        <f>O80+W80+AE80+AM80</f>
        <v>11452240</v>
      </c>
      <c r="H80" s="58">
        <f t="shared" si="99"/>
        <v>145909792.29999998</v>
      </c>
      <c r="I80" s="58">
        <f t="shared" si="99"/>
        <v>26993320</v>
      </c>
      <c r="J80" s="58">
        <f t="shared" si="103"/>
        <v>31771351</v>
      </c>
      <c r="K80" s="66">
        <f t="shared" si="27"/>
        <v>117.70079041777744</v>
      </c>
      <c r="L80" s="66">
        <f t="shared" si="104"/>
        <v>21.774653023065131</v>
      </c>
      <c r="M80" s="58">
        <f t="shared" si="16"/>
        <v>4778031</v>
      </c>
      <c r="N80" s="58"/>
      <c r="O80" s="58">
        <f>+LOOKUP('[2]Report-Date'!$B$1,[2]CPPY!$G$11:$R$11,[2]CPPY!G80:R80)</f>
        <v>11452240</v>
      </c>
      <c r="P80" s="58">
        <f>LOOKUP(12,'[2]Plan-Eco'!$G$13:$R$13,'[2]Plan-Eco'!$G80:$R80)</f>
        <v>145909792.29999998</v>
      </c>
      <c r="Q80" s="58">
        <f>LOOKUP('[2]Report-Date'!$B$1,'[2]Plan-Eco'!$G$13:$R$13,'[2]Plan-Eco'!$G80:$R80)</f>
        <v>26993320</v>
      </c>
      <c r="R80" s="58">
        <f>LOOKUP('[2]Report-Date'!$B$1,'[2]Actual-Eco'!$G$13:$R$13,'[2]Actual-Eco'!$G80:$R80)</f>
        <v>31771351</v>
      </c>
      <c r="S80" s="66">
        <f t="shared" si="101"/>
        <v>117.70079041777744</v>
      </c>
      <c r="T80" s="66">
        <f t="shared" si="97"/>
        <v>21.774653023065131</v>
      </c>
      <c r="U80" s="58">
        <f t="shared" si="98"/>
        <v>4778031</v>
      </c>
      <c r="V80" s="58"/>
      <c r="W80" s="67">
        <f>LOOKUP('[2]Report-Date'!$B$1,[2]CPPY!$U$11:$AF$11,[2]CPPY!U80:AF80)</f>
        <v>0</v>
      </c>
      <c r="X80" s="85">
        <f>LOOKUP(12,'[2]Plan-Eco'!$U$13:$AG$13,'[2]Plan-Eco'!$U80:$AG80)</f>
        <v>0</v>
      </c>
      <c r="Y80" s="67">
        <f>LOOKUP('[2]Report-Date'!$B$1,'[2]Plan-Eco'!$U$13:$AG$13,'[2]Plan-Eco'!$U80:$AG80)</f>
        <v>0</v>
      </c>
      <c r="Z80" s="67">
        <f>LOOKUP('[2]Report-Date'!$B$1,'[2]Actual-Eco'!$U$13:$AG$13,'[2]Actual-Eco'!$U80:$AG80)</f>
        <v>0</v>
      </c>
      <c r="AA80" s="78">
        <f>IF(Y80=0,0,Z80/Y80)*100</f>
        <v>0</v>
      </c>
      <c r="AB80" s="78">
        <f>IF(X80=0,0,Z80/X80)*100</f>
        <v>0</v>
      </c>
      <c r="AC80" s="70">
        <f>+Z80-Y80</f>
        <v>0</v>
      </c>
      <c r="AD80" s="86"/>
      <c r="AE80" s="71">
        <f>+LOOKUP('[2]Report-Date'!$B$1,[2]CPPY!$AI$11:$AT$11,[2]CPPY!AI80:AT80)</f>
        <v>0</v>
      </c>
      <c r="AF80" s="58">
        <f>LOOKUP(12,'[2]Plan-Eco'!$AI$13:$AU$13,'[2]Plan-Eco'!$AI80:$AU80)</f>
        <v>0</v>
      </c>
      <c r="AG80" s="58">
        <f>LOOKUP('[2]Report-Date'!$B$1,'[2]Plan-Eco'!$AI$13:$AU$13,'[2]Plan-Eco'!$AI80:$AU80)</f>
        <v>0</v>
      </c>
      <c r="AH80" s="58">
        <f>LOOKUP('[2]Report-Date'!$B$1,'[2]Actual-Eco'!$AI$13:$AU$13,'[2]Actual-Eco'!$AI80:$AU80)</f>
        <v>0</v>
      </c>
      <c r="AI80" s="66">
        <f t="shared" si="31"/>
        <v>0</v>
      </c>
      <c r="AJ80" s="66">
        <f t="shared" si="22"/>
        <v>0</v>
      </c>
      <c r="AK80" s="58">
        <f t="shared" si="32"/>
        <v>0</v>
      </c>
      <c r="AL80" s="58"/>
      <c r="AM80" s="58">
        <f>+LOOKUP('[2]Report-Date'!$B$1,[2]CPPY!$AW$11:$BH$11,[2]CPPY!AW80:BH80)</f>
        <v>0</v>
      </c>
      <c r="AN80" s="58">
        <f>LOOKUP(12,'[2]Plan-Eco'!$AW$13:$BH$13,'[2]Plan-Eco'!$AW80:$BH80)</f>
        <v>0</v>
      </c>
      <c r="AO80" s="58">
        <f>LOOKUP('[2]Report-Date'!$B$1,'[2]Plan-Eco'!$AW$13:$BH$13,'[2]Plan-Eco'!$AW80:$BH80)</f>
        <v>0</v>
      </c>
      <c r="AP80" s="58">
        <v>0</v>
      </c>
      <c r="AQ80" s="66">
        <f t="shared" si="24"/>
        <v>0</v>
      </c>
      <c r="AR80" s="66">
        <f t="shared" si="25"/>
        <v>0</v>
      </c>
      <c r="AS80" s="58">
        <f t="shared" si="26"/>
        <v>0</v>
      </c>
      <c r="AW80" s="58"/>
      <c r="AX80" s="58"/>
      <c r="AY80" s="58"/>
      <c r="AZ80" s="64"/>
      <c r="BA80" s="58"/>
      <c r="BB80" s="58"/>
    </row>
    <row r="81" spans="1:57">
      <c r="A81" s="58"/>
      <c r="B81" s="58"/>
      <c r="C81" s="65" t="s">
        <v>53</v>
      </c>
      <c r="D81" s="72" t="s">
        <v>150</v>
      </c>
      <c r="E81" s="58"/>
      <c r="F81" s="58"/>
      <c r="G81" s="58">
        <f>O81+W81+AE81+AM81</f>
        <v>10244907.9</v>
      </c>
      <c r="H81" s="58">
        <f t="shared" si="99"/>
        <v>50807694.700000003</v>
      </c>
      <c r="I81" s="58">
        <f t="shared" si="99"/>
        <v>11307694.700000003</v>
      </c>
      <c r="J81" s="58">
        <f>R81</f>
        <v>11307694.699999999</v>
      </c>
      <c r="K81" s="66">
        <f t="shared" si="27"/>
        <v>99.999999999999972</v>
      </c>
      <c r="L81" s="66">
        <f t="shared" si="104"/>
        <v>22.255870428224718</v>
      </c>
      <c r="M81" s="58">
        <f t="shared" ref="M81:M90" si="105">+J81-I81</f>
        <v>0</v>
      </c>
      <c r="N81" s="58"/>
      <c r="O81" s="58">
        <f>+LOOKUP('[2]Report-Date'!$B$1,[2]CPPY!$G$11:$R$11,[2]CPPY!G81:R81)</f>
        <v>10244907.9</v>
      </c>
      <c r="P81" s="58">
        <f>LOOKUP(12,'[2]Plan-Eco'!$G$13:$R$13,'[2]Plan-Eco'!$G81:$R81)</f>
        <v>50807694.700000003</v>
      </c>
      <c r="Q81" s="58">
        <f>LOOKUP('[2]Report-Date'!$B$1,'[2]Plan-Eco'!$G$13:$R$13,'[2]Plan-Eco'!$G81:$R81)</f>
        <v>11307694.700000003</v>
      </c>
      <c r="R81" s="58">
        <f>LOOKUP('[2]Report-Date'!$B$1,'[2]Actual-Eco'!$G$13:$R$13,'[2]Actual-Eco'!$G81:$R81)</f>
        <v>11307694.699999999</v>
      </c>
      <c r="S81" s="66">
        <f t="shared" si="101"/>
        <v>99.999999999999972</v>
      </c>
      <c r="T81" s="66">
        <f t="shared" si="97"/>
        <v>22.255870428224718</v>
      </c>
      <c r="U81" s="58">
        <f t="shared" si="98"/>
        <v>0</v>
      </c>
      <c r="V81" s="58"/>
      <c r="W81" s="67">
        <f>LOOKUP('[2]Report-Date'!$B$1,[2]CPPY!$U$11:$AF$11,[2]CPPY!U81:AF81)</f>
        <v>0</v>
      </c>
      <c r="X81" s="67">
        <f>LOOKUP(12,'[2]Plan-Eco'!$U$13:$AG$13,'[2]Plan-Eco'!$U81:$AG81)</f>
        <v>0</v>
      </c>
      <c r="Y81" s="58">
        <f>LOOKUP('[2]Report-Date'!$B$1,'[2]Plan-Eco'!$U$13:$AG$13,'[2]Plan-Eco'!$U81:$AG81)</f>
        <v>0</v>
      </c>
      <c r="Z81" s="58">
        <f>LOOKUP('[2]Report-Date'!$B$1,'[2]Actual-Eco'!$U$13:$AG$13,'[2]Actual-Eco'!$U81:$AG81)</f>
        <v>0</v>
      </c>
      <c r="AA81" s="78">
        <f>IF(Y81=0,0,Z81/Y81)*100</f>
        <v>0</v>
      </c>
      <c r="AB81" s="78">
        <f>IF(X81=0,0,Z81/X81)*100</f>
        <v>0</v>
      </c>
      <c r="AC81" s="71">
        <f>+Z81-Y81</f>
        <v>0</v>
      </c>
      <c r="AD81" s="70"/>
      <c r="AE81" s="71">
        <f>+LOOKUP('[2]Report-Date'!$B$1,[2]CPPY!$AI$11:$AT$11,[2]CPPY!AI81:AT81)</f>
        <v>0</v>
      </c>
      <c r="AF81" s="58">
        <f>LOOKUP(12,'[2]Plan-Eco'!$AI$13:$AU$13,'[2]Plan-Eco'!$AI81:$AU81)</f>
        <v>0</v>
      </c>
      <c r="AG81" s="58">
        <f>LOOKUP('[2]Report-Date'!$B$1,'[2]Plan-Eco'!$AI$13:$AU$13,'[2]Plan-Eco'!$AI81:$AU81)</f>
        <v>0</v>
      </c>
      <c r="AH81" s="58">
        <f>LOOKUP('[2]Report-Date'!$B$1,'[2]Actual-Eco'!$AI$13:$AU$13,'[2]Actual-Eco'!$AI81:$AU81)</f>
        <v>0</v>
      </c>
      <c r="AI81" s="66">
        <f t="shared" si="31"/>
        <v>0</v>
      </c>
      <c r="AJ81" s="66">
        <f t="shared" ref="AJ81:AJ95" si="106">IF(AF81=0,0,AH81/AF81)*100</f>
        <v>0</v>
      </c>
      <c r="AK81" s="58">
        <f t="shared" si="32"/>
        <v>0</v>
      </c>
      <c r="AL81" s="58"/>
      <c r="AM81" s="58">
        <f>+LOOKUP('[2]Report-Date'!$B$1,[2]CPPY!$AW$11:$BH$11,[2]CPPY!AW81:BH81)</f>
        <v>0</v>
      </c>
      <c r="AN81" s="58">
        <f>LOOKUP(12,'[2]Plan-Eco'!$AW$13:$BH$13,'[2]Plan-Eco'!$AW81:$BH81)</f>
        <v>0</v>
      </c>
      <c r="AO81" s="58">
        <f>LOOKUP('[2]Report-Date'!$B$1,'[2]Plan-Eco'!$AW$13:$BH$13,'[2]Plan-Eco'!$AW81:$BH81)</f>
        <v>0</v>
      </c>
      <c r="AP81" s="58">
        <v>0</v>
      </c>
      <c r="AQ81" s="66">
        <f t="shared" ref="AQ81:AQ95" si="107">IF(AO81=0,0,AP81/AO81)*100</f>
        <v>0</v>
      </c>
      <c r="AR81" s="66">
        <f t="shared" ref="AR81:AR95" si="108">IF(AN81=0,0,AP81/AN81)*100</f>
        <v>0</v>
      </c>
      <c r="AS81" s="58">
        <f t="shared" ref="AS81:AS95" si="109">+AP81-AO81</f>
        <v>0</v>
      </c>
      <c r="AW81" s="58"/>
      <c r="AX81" s="58"/>
      <c r="AY81" s="58"/>
      <c r="AZ81" s="64"/>
      <c r="BA81" s="58"/>
      <c r="BB81" s="58"/>
    </row>
    <row r="82" spans="1:57">
      <c r="A82" s="58"/>
      <c r="B82" s="58"/>
      <c r="C82" s="65" t="s">
        <v>55</v>
      </c>
      <c r="D82" s="72" t="s">
        <v>151</v>
      </c>
      <c r="E82" s="58"/>
      <c r="F82" s="58"/>
      <c r="G82" s="58">
        <f t="shared" si="102"/>
        <v>52770262.225000001</v>
      </c>
      <c r="H82" s="58">
        <f t="shared" si="99"/>
        <v>220229113.00000003</v>
      </c>
      <c r="I82" s="58">
        <f t="shared" si="99"/>
        <v>68387079.043458462</v>
      </c>
      <c r="J82" s="58">
        <f>R82+Z82</f>
        <v>47685534.703649998</v>
      </c>
      <c r="K82" s="66">
        <f t="shared" si="27"/>
        <v>69.728865994330462</v>
      </c>
      <c r="L82" s="66">
        <f t="shared" si="104"/>
        <v>21.652693440058489</v>
      </c>
      <c r="M82" s="58">
        <f t="shared" si="105"/>
        <v>-20701544.339808464</v>
      </c>
      <c r="N82" s="58"/>
      <c r="O82" s="58">
        <f>+LOOKUP('[2]Report-Date'!$B$1,[2]CPPY!$G$11:$R$11,[2]CPPY!G82:R82)</f>
        <v>51660155.195</v>
      </c>
      <c r="P82" s="58">
        <f>LOOKUP(12,'[2]Plan-Eco'!$G$13:$R$13,'[2]Plan-Eco'!$G82:$R82)</f>
        <v>206107319.70000002</v>
      </c>
      <c r="Q82" s="58">
        <f>LOOKUP('[2]Report-Date'!$B$1,'[2]Plan-Eco'!$G$13:$R$13,'[2]Plan-Eco'!$G82:$R82)</f>
        <v>66751049.243458465</v>
      </c>
      <c r="R82" s="58">
        <f>LOOKUP('[2]Report-Date'!$B$1,'[2]Actual-Eco'!$G$13:$R$13,'[2]Actual-Eco'!$G82:$R82)</f>
        <v>46285439.903650001</v>
      </c>
      <c r="S82" s="66">
        <f t="shared" si="101"/>
        <v>69.340393039868104</v>
      </c>
      <c r="T82" s="66">
        <f t="shared" si="97"/>
        <v>22.456960757638729</v>
      </c>
      <c r="U82" s="58">
        <f t="shared" si="98"/>
        <v>-20465609.339808464</v>
      </c>
      <c r="V82" s="58"/>
      <c r="W82" s="67">
        <f>LOOKUP('[2]Report-Date'!$B$1,[2]CPPY!$U$11:$AF$11,[2]CPPY!U82:AF82)</f>
        <v>1110107.03</v>
      </c>
      <c r="X82" s="67">
        <f>LOOKUP(12,'[2]Plan-Eco'!$U$13:$AG$13,'[2]Plan-Eco'!$U82:$AG82)</f>
        <v>14121793.300000001</v>
      </c>
      <c r="Y82" s="58">
        <f>LOOKUP('[2]Report-Date'!$B$1,'[2]Plan-Eco'!$U$13:$AG$13,'[2]Plan-Eco'!$U82:$AG82)</f>
        <v>1636029.8</v>
      </c>
      <c r="Z82" s="58">
        <f>LOOKUP('[2]Report-Date'!$B$1,'[2]Actual-Eco'!$U$13:$AG$13,'[2]Actual-Eco'!$U82:$AG82)</f>
        <v>1400094.8</v>
      </c>
      <c r="AA82" s="78">
        <f>IF(Y82=0,0,Z82/Y82)*100</f>
        <v>85.578807916579507</v>
      </c>
      <c r="AB82" s="78">
        <f>IF(X82=0,0,Z82/X82)*100</f>
        <v>9.9144263781286188</v>
      </c>
      <c r="AC82" s="71">
        <f>+Z82-Y82</f>
        <v>-235935</v>
      </c>
      <c r="AD82" s="69"/>
      <c r="AE82" s="71">
        <f>+LOOKUP('[2]Report-Date'!$B$1,[2]CPPY!$AI$11:$AT$11,[2]CPPY!AI82:AT82)</f>
        <v>0</v>
      </c>
      <c r="AF82" s="58">
        <f>LOOKUP(12,'[2]Plan-Eco'!$AI$13:$AU$13,'[2]Plan-Eco'!$AI82:$AU82)</f>
        <v>0</v>
      </c>
      <c r="AG82" s="58">
        <f>LOOKUP('[2]Report-Date'!$B$1,'[2]Plan-Eco'!$AI$13:$AU$13,'[2]Plan-Eco'!$AI82:$AU82)</f>
        <v>0</v>
      </c>
      <c r="AH82" s="58">
        <f>LOOKUP('[2]Report-Date'!$B$1,'[2]Actual-Eco'!$AI$13:$AU$13,'[2]Actual-Eco'!$AI82:$AU82)</f>
        <v>0</v>
      </c>
      <c r="AI82" s="66">
        <f t="shared" si="31"/>
        <v>0</v>
      </c>
      <c r="AJ82" s="66">
        <f t="shared" si="106"/>
        <v>0</v>
      </c>
      <c r="AK82" s="58">
        <f t="shared" si="32"/>
        <v>0</v>
      </c>
      <c r="AL82" s="58"/>
      <c r="AM82" s="58">
        <f>+LOOKUP('[2]Report-Date'!$B$1,[2]CPPY!$AW$11:$BH$11,[2]CPPY!AW82:BH82)</f>
        <v>0</v>
      </c>
      <c r="AN82" s="58">
        <f>LOOKUP(12,'[2]Plan-Eco'!$AW$13:$BH$13,'[2]Plan-Eco'!$AW82:$BH82)</f>
        <v>0</v>
      </c>
      <c r="AO82" s="58">
        <f>LOOKUP('[2]Report-Date'!$B$1,'[2]Plan-Eco'!$AW$13:$BH$13,'[2]Plan-Eco'!$AW82:$BH82)</f>
        <v>0</v>
      </c>
      <c r="AP82" s="58">
        <f>LOOKUP('[2]Report-Date'!$B$1,'[2]Actual-Eco'!$AW$13:$BI$13,'[2]Actual-Eco'!$AW82:$BI82)</f>
        <v>0</v>
      </c>
      <c r="AQ82" s="66">
        <f t="shared" si="107"/>
        <v>0</v>
      </c>
      <c r="AR82" s="66">
        <f t="shared" si="108"/>
        <v>0</v>
      </c>
      <c r="AS82" s="58">
        <f t="shared" si="109"/>
        <v>0</v>
      </c>
      <c r="AW82" s="87"/>
      <c r="AX82" s="87"/>
      <c r="AY82" s="58"/>
      <c r="AZ82" s="64"/>
      <c r="BA82" s="58"/>
      <c r="BB82" s="58"/>
    </row>
    <row r="83" spans="1:57">
      <c r="A83" s="58"/>
      <c r="B83" s="58"/>
      <c r="C83" s="65" t="s">
        <v>57</v>
      </c>
      <c r="D83" s="72" t="s">
        <v>152</v>
      </c>
      <c r="E83" s="58"/>
      <c r="F83" s="58"/>
      <c r="G83" s="58">
        <f t="shared" si="102"/>
        <v>0</v>
      </c>
      <c r="H83" s="58">
        <f t="shared" si="99"/>
        <v>5000000</v>
      </c>
      <c r="I83" s="58">
        <f t="shared" si="99"/>
        <v>0</v>
      </c>
      <c r="J83" s="58">
        <f t="shared" ref="J83:J84" si="110">R83</f>
        <v>0</v>
      </c>
      <c r="K83" s="66">
        <f t="shared" si="27"/>
        <v>0</v>
      </c>
      <c r="L83" s="66">
        <f t="shared" si="104"/>
        <v>0</v>
      </c>
      <c r="M83" s="58">
        <f t="shared" si="105"/>
        <v>0</v>
      </c>
      <c r="N83" s="58"/>
      <c r="O83" s="58">
        <f>+LOOKUP('[2]Report-Date'!$B$1,[2]CPPY!$G$11:$R$11,[2]CPPY!G83:R83)</f>
        <v>0</v>
      </c>
      <c r="P83" s="58">
        <f>LOOKUP(12,'[2]Plan-Eco'!$G$13:$R$13,'[2]Plan-Eco'!$G83:$R83)</f>
        <v>5000000</v>
      </c>
      <c r="Q83" s="58">
        <f>LOOKUP('[2]Report-Date'!$B$1,'[2]Plan-Eco'!$G$13:$R$13,'[2]Plan-Eco'!$G83:$R83)</f>
        <v>0</v>
      </c>
      <c r="R83" s="58">
        <f>LOOKUP('[2]Report-Date'!$B$1,'[2]Actual-Eco'!$G$13:$R$13,'[2]Actual-Eco'!$G83:$R83)</f>
        <v>0</v>
      </c>
      <c r="S83" s="66">
        <f t="shared" si="101"/>
        <v>0</v>
      </c>
      <c r="T83" s="66">
        <f t="shared" si="97"/>
        <v>0</v>
      </c>
      <c r="U83" s="58">
        <f t="shared" si="98"/>
        <v>0</v>
      </c>
      <c r="V83" s="58"/>
      <c r="W83" s="67">
        <f>LOOKUP('[2]Report-Date'!$B$1,[2]CPPY!$U$11:$AF$11,[2]CPPY!U83:AF83)</f>
        <v>0</v>
      </c>
      <c r="X83" s="67">
        <f>LOOKUP(12,'[2]Plan-Eco'!$U$13:$AG$13,'[2]Plan-Eco'!$U83:$AG83)</f>
        <v>0</v>
      </c>
      <c r="Y83" s="58">
        <f>LOOKUP('[2]Report-Date'!$B$1,'[2]Plan-Eco'!$U$13:$AG$13,'[2]Plan-Eco'!$U83:$AG83)</f>
        <v>0</v>
      </c>
      <c r="Z83" s="58">
        <f>LOOKUP('[2]Report-Date'!$B$1,'[2]Actual-Eco'!$U$13:$AG$13,'[2]Actual-Eco'!$U83:$AG83)</f>
        <v>0</v>
      </c>
      <c r="AA83" s="78">
        <f>IF(Y83=0,0,Z83/Y83)*100</f>
        <v>0</v>
      </c>
      <c r="AB83" s="78">
        <f>IF(X83=0,0,Z83/X83)*100</f>
        <v>0</v>
      </c>
      <c r="AC83" s="71">
        <f>+Z83-Y83</f>
        <v>0</v>
      </c>
      <c r="AD83" s="70"/>
      <c r="AE83" s="71">
        <f>+LOOKUP('[2]Report-Date'!$B$1,[2]CPPY!$AI$11:$AT$11,[2]CPPY!AI83:AT83)</f>
        <v>0</v>
      </c>
      <c r="AF83" s="58">
        <f>LOOKUP(12,'[2]Plan-Eco'!$AI$13:$AU$13,'[2]Plan-Eco'!$AI83:$AU83)</f>
        <v>0</v>
      </c>
      <c r="AG83" s="58">
        <f>LOOKUP('[2]Report-Date'!$B$1,'[2]Plan-Eco'!$AI$13:$AU$13,'[2]Plan-Eco'!$AI83:$AU83)</f>
        <v>0</v>
      </c>
      <c r="AH83" s="58">
        <f>LOOKUP('[2]Report-Date'!$B$1,'[2]Actual-Eco'!$AI$13:$AU$13,'[2]Actual-Eco'!$AI83:$AU83)</f>
        <v>0</v>
      </c>
      <c r="AI83" s="66">
        <f t="shared" si="31"/>
        <v>0</v>
      </c>
      <c r="AJ83" s="66">
        <f t="shared" si="106"/>
        <v>0</v>
      </c>
      <c r="AK83" s="58">
        <f t="shared" si="32"/>
        <v>0</v>
      </c>
      <c r="AL83" s="58"/>
      <c r="AM83" s="58">
        <f>+LOOKUP('[2]Report-Date'!$B$1,[2]CPPY!$AW$11:$BH$11,[2]CPPY!AW83:BH83)</f>
        <v>0</v>
      </c>
      <c r="AN83" s="58">
        <f>LOOKUP(12,'[2]Plan-Eco'!$AW$13:$BH$13,'[2]Plan-Eco'!$AW83:$BH83)</f>
        <v>0</v>
      </c>
      <c r="AO83" s="58">
        <f>LOOKUP('[2]Report-Date'!$B$1,'[2]Plan-Eco'!$AW$13:$BH$13,'[2]Plan-Eco'!$AW83:$BH83)</f>
        <v>0</v>
      </c>
      <c r="AP83" s="58">
        <v>0</v>
      </c>
      <c r="AQ83" s="66">
        <f t="shared" si="107"/>
        <v>0</v>
      </c>
      <c r="AR83" s="66">
        <f t="shared" si="108"/>
        <v>0</v>
      </c>
      <c r="AS83" s="58">
        <f t="shared" si="109"/>
        <v>0</v>
      </c>
      <c r="AW83" s="74"/>
      <c r="AX83" s="74"/>
      <c r="AY83" s="58"/>
      <c r="AZ83" s="64"/>
      <c r="BA83" s="58"/>
      <c r="BB83" s="58"/>
    </row>
    <row r="84" spans="1:57" hidden="1">
      <c r="A84" s="58"/>
      <c r="B84" s="58"/>
      <c r="C84" s="65" t="s">
        <v>59</v>
      </c>
      <c r="D84" s="72" t="s">
        <v>153</v>
      </c>
      <c r="E84" s="58"/>
      <c r="F84" s="58"/>
      <c r="G84" s="58">
        <f t="shared" si="102"/>
        <v>0</v>
      </c>
      <c r="H84" s="58">
        <f t="shared" si="99"/>
        <v>0</v>
      </c>
      <c r="I84" s="58">
        <f t="shared" si="99"/>
        <v>0</v>
      </c>
      <c r="J84" s="58">
        <f t="shared" si="110"/>
        <v>0</v>
      </c>
      <c r="K84" s="66">
        <f t="shared" si="27"/>
        <v>0</v>
      </c>
      <c r="L84" s="66">
        <f t="shared" si="104"/>
        <v>0</v>
      </c>
      <c r="M84" s="58">
        <f t="shared" si="105"/>
        <v>0</v>
      </c>
      <c r="N84" s="58"/>
      <c r="O84" s="58">
        <f>+LOOKUP('[2]Report-Date'!$B$1,[2]CPPY!$G$11:$R$11,[2]CPPY!G84:R84)</f>
        <v>0</v>
      </c>
      <c r="P84" s="58">
        <f>LOOKUP(12,'[2]Plan-Eco'!$G$13:$R$13,'[2]Plan-Eco'!$G84:$R84)</f>
        <v>0</v>
      </c>
      <c r="Q84" s="58">
        <f>LOOKUP('[2]Report-Date'!$B$1,'[2]Plan-Eco'!$G$13:$R$13,'[2]Plan-Eco'!$G84:$R84)</f>
        <v>0</v>
      </c>
      <c r="R84" s="58">
        <f>LOOKUP('[2]Report-Date'!$B$1,'[2]Actual-Eco'!$G$13:$R$13,'[2]Actual-Eco'!$G84:$R84)</f>
        <v>0</v>
      </c>
      <c r="S84" s="66">
        <f t="shared" si="101"/>
        <v>0</v>
      </c>
      <c r="T84" s="66">
        <f t="shared" si="97"/>
        <v>0</v>
      </c>
      <c r="U84" s="58">
        <f t="shared" si="98"/>
        <v>0</v>
      </c>
      <c r="V84" s="58"/>
      <c r="W84" s="67">
        <f>LOOKUP('[2]Report-Date'!$B$1,[2]CPPY!$U$11:$AF$11,[2]CPPY!U84:AF84)</f>
        <v>0</v>
      </c>
      <c r="X84" s="76">
        <f>LOOKUP(12,'[2]Plan-Eco'!$U$13:$AG$13,'[2]Plan-Eco'!$U84:$AG84)</f>
        <v>0</v>
      </c>
      <c r="Y84" s="76">
        <f>LOOKUP('[2]Report-Date'!$B$1,'[2]Plan-Eco'!$U$13:$AG$13,'[2]Plan-Eco'!$U84:$AG84)</f>
        <v>0</v>
      </c>
      <c r="Z84" s="76">
        <f>LOOKUP('[2]Report-Date'!$B$1,'[2]Actual-Eco'!$U$13:$AG$13,'[2]Actual-Eco'!$U84:$AG84)</f>
        <v>0</v>
      </c>
      <c r="AA84" s="70">
        <f>IF(Y84=0,0,Z84/Y84)*100</f>
        <v>0</v>
      </c>
      <c r="AB84" s="70">
        <f>IF(X84=0,0,Z84/X84)*100</f>
        <v>0</v>
      </c>
      <c r="AC84" s="70">
        <f>+Z84-Y84</f>
        <v>0</v>
      </c>
      <c r="AD84" s="70"/>
      <c r="AE84" s="71">
        <f>+LOOKUP('[2]Report-Date'!$B$1,[2]CPPY!$AI$11:$AT$11,[2]CPPY!AI84:AT84)</f>
        <v>0</v>
      </c>
      <c r="AF84" s="58">
        <f>LOOKUP(12,'[2]Plan-Eco'!$AI$13:$AU$13,'[2]Plan-Eco'!$AI84:$AU84)</f>
        <v>0</v>
      </c>
      <c r="AG84" s="58">
        <f>LOOKUP('[2]Report-Date'!$B$1,'[2]Plan-Eco'!$AI$13:$AU$13,'[2]Plan-Eco'!$AI84:$AU84)</f>
        <v>0</v>
      </c>
      <c r="AH84" s="58">
        <f>LOOKUP('[2]Report-Date'!$B$1,'[2]Actual-Eco'!$AI$13:$AU$13,'[2]Actual-Eco'!$AI84:$AU84)</f>
        <v>0</v>
      </c>
      <c r="AI84" s="66">
        <f t="shared" si="31"/>
        <v>0</v>
      </c>
      <c r="AJ84" s="66">
        <f t="shared" si="106"/>
        <v>0</v>
      </c>
      <c r="AK84" s="58">
        <f t="shared" si="32"/>
        <v>0</v>
      </c>
      <c r="AL84" s="58"/>
      <c r="AM84" s="58">
        <f>+LOOKUP('[2]Report-Date'!$B$1,[2]CPPY!$AW$11:$BH$11,[2]CPPY!AW84:BH84)</f>
        <v>0</v>
      </c>
      <c r="AN84" s="58">
        <f>LOOKUP(12,'[2]Plan-Eco'!$AW$13:$BH$13,'[2]Plan-Eco'!$AW84:$BH84)</f>
        <v>0</v>
      </c>
      <c r="AO84" s="58">
        <f>LOOKUP('[2]Report-Date'!$B$1,'[2]Plan-Eco'!$AW$13:$BH$13,'[2]Plan-Eco'!$AW84:$BH84)</f>
        <v>0</v>
      </c>
      <c r="AP84" s="58">
        <v>0</v>
      </c>
      <c r="AQ84" s="66">
        <f t="shared" si="107"/>
        <v>0</v>
      </c>
      <c r="AR84" s="66">
        <f t="shared" si="108"/>
        <v>0</v>
      </c>
      <c r="AS84" s="58">
        <f t="shared" si="109"/>
        <v>0</v>
      </c>
      <c r="AW84" s="74"/>
      <c r="AX84" s="74"/>
      <c r="AY84" s="58"/>
      <c r="AZ84" s="64"/>
      <c r="BA84" s="58"/>
      <c r="BB84" s="58"/>
    </row>
    <row r="85" spans="1:57">
      <c r="A85" s="58"/>
      <c r="B85" s="58"/>
      <c r="C85" s="65" t="s">
        <v>61</v>
      </c>
      <c r="D85" s="72" t="s">
        <v>154</v>
      </c>
      <c r="E85" s="58"/>
      <c r="F85" s="58"/>
      <c r="G85" s="58">
        <f t="shared" ref="G85:J85" si="111">+O85+W85+AE85+AM85</f>
        <v>210000</v>
      </c>
      <c r="H85" s="58">
        <f t="shared" si="111"/>
        <v>19880000</v>
      </c>
      <c r="I85" s="58">
        <f t="shared" si="111"/>
        <v>681917.1</v>
      </c>
      <c r="J85" s="58">
        <f t="shared" si="111"/>
        <v>141639</v>
      </c>
      <c r="K85" s="66">
        <f>IF(I85=0,0,J85/I85)*100</f>
        <v>20.770706585888522</v>
      </c>
      <c r="L85" s="66">
        <f>IF(H85=0,0,J85/H85)*100</f>
        <v>0.71246981891348093</v>
      </c>
      <c r="M85" s="58">
        <f>+J85-I85</f>
        <v>-540278.1</v>
      </c>
      <c r="N85" s="58"/>
      <c r="O85" s="58">
        <f>+LOOKUP('[2]Report-Date'!$B$1,[2]CPPY!$G$11:$R$11,[2]CPPY!G85:R85)</f>
        <v>210000</v>
      </c>
      <c r="P85" s="58">
        <f>LOOKUP(12,'[2]Plan-Eco'!$G$13:$R$13,'[2]Plan-Eco'!$G85:$R85)</f>
        <v>18200000</v>
      </c>
      <c r="Q85" s="58">
        <f>LOOKUP('[2]Report-Date'!$B$1,'[2]Plan-Eco'!$G$13:$R$13,'[2]Plan-Eco'!$G85:$R85)</f>
        <v>0</v>
      </c>
      <c r="R85" s="58">
        <f>LOOKUP('[2]Report-Date'!$B$1,'[2]Actual-Eco'!$G$13:$R$13,'[2]Actual-Eco'!$G85:$R85)</f>
        <v>0</v>
      </c>
      <c r="S85" s="66">
        <f t="shared" ref="S85" si="112">(IF(Q85=0,0,R85/Q85)*100)</f>
        <v>0</v>
      </c>
      <c r="T85" s="66">
        <f>IF(P85=0,0,R85/P85)*100</f>
        <v>0</v>
      </c>
      <c r="U85" s="58">
        <f>+R85-Q85</f>
        <v>0</v>
      </c>
      <c r="V85" s="58"/>
      <c r="W85" s="67">
        <f>LOOKUP('[2]Report-Date'!$B$1,[2]CPPY!$U$11:$AF$11,[2]CPPY!U85:AF85)</f>
        <v>0</v>
      </c>
      <c r="X85" s="76">
        <f>LOOKUP(12,'[2]Plan-Eco'!$U$13:$AG$13,'[2]Plan-Eco'!$U85:$AG85)</f>
        <v>1680000</v>
      </c>
      <c r="Y85" s="76">
        <f>LOOKUP('[2]Report-Date'!$B$1,'[2]Plan-Eco'!$U$13:$AG$13,'[2]Plan-Eco'!$U85:$AG85)</f>
        <v>681917.1</v>
      </c>
      <c r="Z85" s="76">
        <f>LOOKUP('[2]Report-Date'!$B$1,'[2]Actual-Eco'!$U$13:$AG$13,'[2]Actual-Eco'!$U85:$AG85)</f>
        <v>141639</v>
      </c>
      <c r="AA85" s="70">
        <f t="shared" ref="AA85" si="113">IF(Y85=0,0,Z85/Y85)*100</f>
        <v>20.770706585888522</v>
      </c>
      <c r="AB85" s="70">
        <f t="shared" ref="AB85" si="114">IF(X85=0,0,Z85/X85)*100</f>
        <v>8.4308928571428581</v>
      </c>
      <c r="AC85" s="70">
        <f t="shared" ref="AC85" si="115">+Z85-Y85</f>
        <v>-540278.1</v>
      </c>
      <c r="AD85" s="70"/>
      <c r="AE85" s="71">
        <f>+LOOKUP('[2]Report-Date'!$B$1,[2]CPPY!$AI$11:$AT$11,[2]CPPY!AI85:AT85)</f>
        <v>0</v>
      </c>
      <c r="AF85" s="58">
        <f>LOOKUP(12,'[2]Plan-Eco'!$AI$13:$AU$13,'[2]Plan-Eco'!$AI85:$AU85)</f>
        <v>0</v>
      </c>
      <c r="AG85" s="58">
        <f>LOOKUP('[2]Report-Date'!$B$1,'[2]Plan-Eco'!$AI$13:$AU$13,'[2]Plan-Eco'!$AI85:$AU85)</f>
        <v>0</v>
      </c>
      <c r="AH85" s="58">
        <f>LOOKUP('[2]Report-Date'!$B$1,'[2]Actual-Eco'!$AI$13:$AU$13,'[2]Actual-Eco'!$AI85:$AU85)</f>
        <v>0</v>
      </c>
      <c r="AI85" s="66">
        <f>IF(AG85=0,0,AH85/AG85)*100</f>
        <v>0</v>
      </c>
      <c r="AJ85" s="66">
        <f>IF(AF85=0,0,AH85/AF85)*100</f>
        <v>0</v>
      </c>
      <c r="AK85" s="58">
        <f>+AH85-AG85</f>
        <v>0</v>
      </c>
      <c r="AL85" s="58"/>
      <c r="AM85" s="58">
        <f>+LOOKUP('[2]Report-Date'!$B$1,[2]CPPY!$AW$11:$BH$11,[2]CPPY!AW85:BH85)</f>
        <v>0</v>
      </c>
      <c r="AN85" s="58">
        <f>LOOKUP(12,'[2]Plan-Eco'!$AW$13:$BH$13,'[2]Plan-Eco'!$AW85:$BH85)</f>
        <v>0</v>
      </c>
      <c r="AO85" s="58">
        <f>LOOKUP('[2]Report-Date'!$B$1,'[2]Plan-Eco'!$AW$13:$BH$13,'[2]Plan-Eco'!$AW85:$BH85)</f>
        <v>0</v>
      </c>
      <c r="AP85" s="58">
        <f>LOOKUP('[2]Report-Date'!$B$1,'[2]Actual-Eco'!$AW$13:$BI$13,'[2]Actual-Eco'!$AW85:$BI85)</f>
        <v>0</v>
      </c>
      <c r="AQ85" s="66">
        <f>IF(AO85=0,0,AP85/AO85)*100</f>
        <v>0</v>
      </c>
      <c r="AR85" s="66">
        <f>IF(AN85=0,0,AP85/AN85)*100</f>
        <v>0</v>
      </c>
      <c r="AS85" s="58">
        <f>+AP85-AO85</f>
        <v>0</v>
      </c>
      <c r="AW85" s="74"/>
      <c r="AX85" s="74"/>
      <c r="AY85" s="58"/>
      <c r="AZ85" s="64"/>
      <c r="BA85" s="58"/>
      <c r="BB85" s="58"/>
    </row>
    <row r="86" spans="1:57">
      <c r="A86" s="58"/>
      <c r="B86" s="58"/>
      <c r="C86" s="65" t="s">
        <v>63</v>
      </c>
      <c r="D86" s="72" t="s">
        <v>155</v>
      </c>
      <c r="E86" s="58"/>
      <c r="F86" s="58"/>
      <c r="G86" s="58">
        <f>O86+W86+AE86+AM86</f>
        <v>13189540.48</v>
      </c>
      <c r="H86" s="58">
        <f>SUM(P86,X86,AF86,AN86)</f>
        <v>207992274.52250192</v>
      </c>
      <c r="I86" s="58">
        <f>SUM(Q86,Y86,AG86,AO86)</f>
        <v>10980917</v>
      </c>
      <c r="J86" s="58">
        <f>R86+Z86+AH86</f>
        <v>8189694.5337400008</v>
      </c>
      <c r="K86" s="66">
        <f>IF(I86=0,0,J86/I86)*100</f>
        <v>74.58115322918843</v>
      </c>
      <c r="L86" s="66">
        <f>IF(H86=0,0,J86/H86)*100</f>
        <v>3.9374993867159174</v>
      </c>
      <c r="M86" s="58">
        <f>+J86-I86</f>
        <v>-2791222.4662599992</v>
      </c>
      <c r="N86" s="58"/>
      <c r="O86" s="58">
        <f>+LOOKUP('[2]Report-Date'!$B$1,[2]CPPY!$G$11:$R$11,[2]CPPY!G86:R86)</f>
        <v>11673083.300000001</v>
      </c>
      <c r="P86" s="58">
        <f>LOOKUP(12,'[2]Plan-Eco'!$G$13:$R$13,'[2]Plan-Eco'!$G86:$R86)</f>
        <v>49283774.522501908</v>
      </c>
      <c r="Q86" s="58">
        <f>LOOKUP('[2]Report-Date'!$B$1,'[2]Plan-Eco'!$G$13:$R$13,'[2]Plan-Eco'!$G86:$R86)</f>
        <v>9902950</v>
      </c>
      <c r="R86" s="58">
        <f>LOOKUP('[2]Report-Date'!$B$1,'[2]Actual-Eco'!$G$13:$R$13,'[2]Actual-Eco'!$G86:$R86)</f>
        <v>6593079.2937400006</v>
      </c>
      <c r="S86" s="66">
        <f>IF(Q86=0,0,R86/Q86)*100</f>
        <v>66.576921965071023</v>
      </c>
      <c r="T86" s="66">
        <f>IF(P86=0,0,R86/P86)*100</f>
        <v>13.37778885164273</v>
      </c>
      <c r="U86" s="58">
        <f>+R86-Q86</f>
        <v>-3309870.7062599994</v>
      </c>
      <c r="V86" s="58"/>
      <c r="W86" s="67">
        <f>LOOKUP('[2]Report-Date'!$B$1,[2]CPPY!$U$11:$AF$11,[2]CPPY!U86:AF86)</f>
        <v>1516457.18</v>
      </c>
      <c r="X86" s="58">
        <f>LOOKUP(12,'[2]Plan-Eco'!$U$13:$AG$13,'[2]Plan-Eco'!$U86:$AG86)</f>
        <v>3795000</v>
      </c>
      <c r="Y86" s="58">
        <f>LOOKUP('[2]Report-Date'!$B$1,'[2]Plan-Eco'!$U$13:$AG$13,'[2]Plan-Eco'!$U86:$AG86)</f>
        <v>1077967</v>
      </c>
      <c r="Z86" s="58">
        <f>LOOKUP('[2]Report-Date'!$B$1,'[2]Actual-Eco'!$U$13:$AG$13,'[2]Actual-Eco'!$U86:$AG86)</f>
        <v>1596615.24</v>
      </c>
      <c r="AA86" s="78">
        <f>IF(Y86=0,0,Z86/Y86)*100</f>
        <v>148.11355449656622</v>
      </c>
      <c r="AB86" s="78">
        <f>IF(X86=0,0,Z86/X86)*100</f>
        <v>42.071547826086956</v>
      </c>
      <c r="AC86" s="71">
        <f>+Z86-Y86</f>
        <v>518648.24</v>
      </c>
      <c r="AD86" s="69"/>
      <c r="AE86" s="71">
        <f>+LOOKUP('[2]Report-Date'!$B$1,[2]CPPY!$AI$11:$AT$11,[2]CPPY!AI86:AT86)</f>
        <v>0</v>
      </c>
      <c r="AF86" s="58">
        <f>LOOKUP(12,'[2]Plan-Eco'!$AI$13:$AU$13,'[2]Plan-Eco'!$AI86:$AU86)</f>
        <v>154913500</v>
      </c>
      <c r="AG86" s="58">
        <f>LOOKUP('[2]Report-Date'!$B$1,'[2]Plan-Eco'!$AI$13:$AU$13,'[2]Plan-Eco'!$AI86:$AU86)</f>
        <v>0</v>
      </c>
      <c r="AH86" s="58">
        <f>LOOKUP('[2]Report-Date'!$B$1,'[2]Actual-Eco'!$AI$13:$AU$13,'[2]Actual-Eco'!$AI86:$AU86)</f>
        <v>0</v>
      </c>
      <c r="AI86" s="66">
        <f>IF(AG86=0,0,AH86/AG86)*100</f>
        <v>0</v>
      </c>
      <c r="AJ86" s="66">
        <f>IF(AF86=0,0,AH86/AF86)*100</f>
        <v>0</v>
      </c>
      <c r="AK86" s="58">
        <f>+AH86-AG86</f>
        <v>0</v>
      </c>
      <c r="AL86" s="58"/>
      <c r="AM86" s="58">
        <f>+LOOKUP('[2]Report-Date'!$B$1,[2]CPPY!$AW$11:$BH$11,[2]CPPY!AW86:BH86)</f>
        <v>0</v>
      </c>
      <c r="AN86" s="58">
        <f>LOOKUP(12,'[2]Plan-Eco'!$AW$13:$BH$13,'[2]Plan-Eco'!$AW86:$BH86)</f>
        <v>0</v>
      </c>
      <c r="AO86" s="58">
        <f>LOOKUP('[2]Report-Date'!$B$1,'[2]Plan-Eco'!$AW$13:$BH$13,'[2]Plan-Eco'!$AW86:$BH86)</f>
        <v>0</v>
      </c>
      <c r="AP86" s="58">
        <f>LOOKUP('[2]Report-Date'!$B$1,'[2]Actual-Eco'!$AW$13:$BI$13,'[2]Actual-Eco'!$AW86:$BI86)</f>
        <v>0</v>
      </c>
      <c r="AQ86" s="66">
        <f>IF(AO86=0,0,AP86/AO86)*100</f>
        <v>0</v>
      </c>
      <c r="AR86" s="66">
        <f>IF(AN86=0,0,AP86/AN86)*100</f>
        <v>0</v>
      </c>
      <c r="AS86" s="58">
        <f>+AP86-AO86</f>
        <v>0</v>
      </c>
      <c r="AW86" s="88"/>
      <c r="AX86" s="88"/>
      <c r="AY86" s="88"/>
      <c r="AZ86" s="88"/>
      <c r="BA86" s="88"/>
      <c r="BB86" s="88"/>
    </row>
    <row r="87" spans="1:57">
      <c r="A87" s="87" t="s">
        <v>156</v>
      </c>
      <c r="B87" s="87"/>
      <c r="C87" s="58"/>
      <c r="D87" s="64"/>
      <c r="E87" s="58"/>
      <c r="F87" s="58"/>
      <c r="G87" s="89">
        <f>SUM(G88:G88)</f>
        <v>2517473.9589999998</v>
      </c>
      <c r="H87" s="89">
        <f>SUM(H88:H88)</f>
        <v>815600</v>
      </c>
      <c r="I87" s="89">
        <f>SUM(I88:I88)</f>
        <v>1151565.2</v>
      </c>
      <c r="J87" s="89">
        <f>SUM(J88:J88)</f>
        <v>109190.1</v>
      </c>
      <c r="K87" s="90">
        <f t="shared" ref="K87:K90" si="116">IF(I87=0,0,J87/I87)*100</f>
        <v>9.4818860451844156</v>
      </c>
      <c r="L87" s="90">
        <f t="shared" si="104"/>
        <v>13.387702305051496</v>
      </c>
      <c r="M87" s="89">
        <f t="shared" si="105"/>
        <v>-1042375.1</v>
      </c>
      <c r="N87" s="89"/>
      <c r="O87" s="89">
        <f>SUM(O88:O88)</f>
        <v>0</v>
      </c>
      <c r="P87" s="89">
        <f>SUM(P88:P88)</f>
        <v>0</v>
      </c>
      <c r="Q87" s="89">
        <f>SUM(Q88:Q88)</f>
        <v>0</v>
      </c>
      <c r="R87" s="89">
        <f>SUM(R88:R88)</f>
        <v>0</v>
      </c>
      <c r="S87" s="90">
        <f t="shared" si="101"/>
        <v>0</v>
      </c>
      <c r="T87" s="90">
        <f t="shared" si="97"/>
        <v>0</v>
      </c>
      <c r="U87" s="89">
        <f t="shared" si="98"/>
        <v>0</v>
      </c>
      <c r="V87" s="89"/>
      <c r="W87" s="89">
        <f>SUM(W88:W88)</f>
        <v>2517473.9589999998</v>
      </c>
      <c r="X87" s="89">
        <f>SUM(X88:X88)</f>
        <v>815600</v>
      </c>
      <c r="Y87" s="89">
        <f>SUM(Y88:Y88)</f>
        <v>1151565.2</v>
      </c>
      <c r="Z87" s="89">
        <f>SUM(Z88:Z88)</f>
        <v>109190.1</v>
      </c>
      <c r="AA87" s="91">
        <f>IF(Y87=0,0,Z87/Y87)*100</f>
        <v>9.4818860451844156</v>
      </c>
      <c r="AB87" s="91">
        <f>IF(X87=0,0,Z87/X87)*100</f>
        <v>13.387702305051496</v>
      </c>
      <c r="AC87" s="88">
        <f>+Z87-Y87</f>
        <v>-1042375.1</v>
      </c>
      <c r="AD87" s="88"/>
      <c r="AE87" s="88">
        <f>+[2]CPPY!AI87</f>
        <v>0</v>
      </c>
      <c r="AF87" s="89">
        <f>SUM(AF88:AF88)</f>
        <v>0</v>
      </c>
      <c r="AG87" s="89">
        <f>SUM(AG88:AG88)</f>
        <v>0</v>
      </c>
      <c r="AH87" s="89">
        <f>SUM(AH88:AH88)</f>
        <v>0</v>
      </c>
      <c r="AI87" s="90">
        <f t="shared" si="31"/>
        <v>0</v>
      </c>
      <c r="AJ87" s="90">
        <f t="shared" si="106"/>
        <v>0</v>
      </c>
      <c r="AK87" s="89">
        <f t="shared" si="32"/>
        <v>0</v>
      </c>
      <c r="AL87" s="89"/>
      <c r="AM87" s="89">
        <f>+[2]CPPY!AW87</f>
        <v>0</v>
      </c>
      <c r="AN87" s="89">
        <v>0</v>
      </c>
      <c r="AO87" s="89">
        <v>0</v>
      </c>
      <c r="AP87" s="89">
        <v>0</v>
      </c>
      <c r="AQ87" s="90">
        <f t="shared" si="107"/>
        <v>0</v>
      </c>
      <c r="AR87" s="90">
        <f t="shared" si="108"/>
        <v>0</v>
      </c>
      <c r="AS87" s="89">
        <f t="shared" si="109"/>
        <v>0</v>
      </c>
      <c r="AW87" s="88"/>
      <c r="AX87" s="92"/>
      <c r="AY87" s="93"/>
      <c r="AZ87" s="58"/>
      <c r="BA87" s="58"/>
      <c r="BB87" s="58"/>
    </row>
    <row r="88" spans="1:57">
      <c r="A88" s="74"/>
      <c r="B88" s="74" t="s">
        <v>157</v>
      </c>
      <c r="C88" s="58"/>
      <c r="D88" s="64"/>
      <c r="E88" s="58"/>
      <c r="F88" s="58"/>
      <c r="G88" s="58">
        <f>W88+O88</f>
        <v>2517473.9589999998</v>
      </c>
      <c r="H88" s="58">
        <f>SUM(P88,X88,AF88,AN88)</f>
        <v>815600</v>
      </c>
      <c r="I88" s="58">
        <f>SUM(Q88,Y88,AG88,AO88)</f>
        <v>1151565.2</v>
      </c>
      <c r="J88" s="58">
        <f>Z88</f>
        <v>109190.1</v>
      </c>
      <c r="K88" s="66">
        <f t="shared" si="116"/>
        <v>9.4818860451844156</v>
      </c>
      <c r="L88" s="66">
        <f t="shared" si="104"/>
        <v>13.387702305051496</v>
      </c>
      <c r="M88" s="58">
        <f t="shared" si="105"/>
        <v>-1042375.1</v>
      </c>
      <c r="N88" s="58"/>
      <c r="O88" s="58">
        <f>+LOOKUP('[2]Report-Date'!$B$1,[2]CPPY!$G$11:$R$11,[2]CPPY!G88:R88)</f>
        <v>0</v>
      </c>
      <c r="P88" s="58">
        <f>LOOKUP(12,'[2]Plan-Eco'!$G$13:$R$13,'[2]Plan-Eco'!$G88:$R88)</f>
        <v>0</v>
      </c>
      <c r="Q88" s="58">
        <f>LOOKUP('[2]Report-Date'!$B$1,'[2]Plan-Eco'!$G$13:$R$13,'[2]Plan-Eco'!$G88:$R88)</f>
        <v>0</v>
      </c>
      <c r="R88" s="58">
        <f>LOOKUP('[2]Report-Date'!$B$1,'[2]Actual-Eco'!$G$13:$R$13,'[2]Actual-Eco'!$G88:$R88)</f>
        <v>0</v>
      </c>
      <c r="S88" s="66">
        <f>IF(Q88=0,0,R88/Q88)*100</f>
        <v>0</v>
      </c>
      <c r="T88" s="66">
        <f>IF(P88=0,0,R88/P88)*100</f>
        <v>0</v>
      </c>
      <c r="U88" s="58">
        <f>+R88-Q88</f>
        <v>0</v>
      </c>
      <c r="V88" s="58"/>
      <c r="W88" s="67">
        <f>LOOKUP('[2]Report-Date'!$B$1,[2]CPPY!$U$11:$AF$11,[2]CPPY!U88:AF88)</f>
        <v>2517473.9589999998</v>
      </c>
      <c r="X88" s="58">
        <f>LOOKUP(12,'[2]Plan-Eco'!$U$13:$AG$13,'[2]Plan-Eco'!$U88:$AG88)</f>
        <v>815600</v>
      </c>
      <c r="Y88" s="58">
        <f>LOOKUP('[2]Report-Date'!$B$1,'[2]Plan-Eco'!$U$13:$AG$13,'[2]Plan-Eco'!$U88:$AG88)</f>
        <v>1151565.2</v>
      </c>
      <c r="Z88" s="58">
        <f>LOOKUP('[2]Report-Date'!$B$1,'[2]Actual-Eco'!$U$13:$AG$13,'[2]Actual-Eco'!$U88:$AG88)</f>
        <v>109190.1</v>
      </c>
      <c r="AA88" s="78">
        <f>IF(Y88=0,0,Z88/Y88)*100</f>
        <v>9.4818860451844156</v>
      </c>
      <c r="AB88" s="78">
        <f>IF(X88=0,0,Z88/X88)*100</f>
        <v>13.387702305051496</v>
      </c>
      <c r="AC88" s="71">
        <f>+Z88-Y88</f>
        <v>-1042375.1</v>
      </c>
      <c r="AD88" s="69"/>
      <c r="AE88" s="71">
        <f>+LOOKUP('[2]Report-Date'!$B$1,[2]CPPY!$AI$11:$AT$11,[2]CPPY!AI88:AT88)</f>
        <v>0</v>
      </c>
      <c r="AF88" s="58">
        <f>LOOKUP(12,'[2]Plan-Eco'!$AI$13:$AU$13,'[2]Plan-Eco'!$AI88:$AU88)</f>
        <v>0</v>
      </c>
      <c r="AG88" s="58">
        <f>LOOKUP('[2]Report-Date'!$B$1,'[2]Plan-Eco'!$AI$13:$AU$13,'[2]Plan-Eco'!$AI88:$AU88)</f>
        <v>0</v>
      </c>
      <c r="AH88" s="58">
        <f>LOOKUP('[2]Report-Date'!$B$1,'[2]Actual-Eco'!$AI$13:$AU$13,'[2]Actual-Eco'!$AI88:$AU88)</f>
        <v>0</v>
      </c>
      <c r="AI88" s="66">
        <f>IF(AG88=0,0,AH88/AG88)*100</f>
        <v>0</v>
      </c>
      <c r="AJ88" s="66">
        <f>IF(AF88=0,0,AH88/AF88)*100</f>
        <v>0</v>
      </c>
      <c r="AK88" s="58">
        <f>+AH88-AG88</f>
        <v>0</v>
      </c>
      <c r="AL88" s="58"/>
      <c r="AM88" s="58">
        <f>+LOOKUP('[2]Report-Date'!$B$1,[2]CPPY!$AW$11:$BH$11,[2]CPPY!AW88:BH88)</f>
        <v>0</v>
      </c>
      <c r="AN88" s="58">
        <f>LOOKUP(12,'[2]Plan-Eco'!$AW$13:$BH$13,'[2]Plan-Eco'!$AW88:$BH88)</f>
        <v>0</v>
      </c>
      <c r="AO88" s="58">
        <f>LOOKUP('[2]Report-Date'!$B$1,'[2]Plan-Eco'!$AW$13:$BH$13,'[2]Plan-Eco'!$AW88:$BH88)</f>
        <v>0</v>
      </c>
      <c r="AP88" s="58">
        <f>LOOKUP('[2]Report-Date'!$B$1,'[2]Actual-Eco'!$AW$13:$BI$13,'[2]Actual-Eco'!$AW88:$BI88)</f>
        <v>0</v>
      </c>
      <c r="AQ88" s="66">
        <f t="shared" si="107"/>
        <v>0</v>
      </c>
      <c r="AR88" s="66">
        <f t="shared" si="108"/>
        <v>0</v>
      </c>
      <c r="AS88" s="58">
        <f t="shared" si="109"/>
        <v>0</v>
      </c>
      <c r="AT88"/>
      <c r="AU88"/>
      <c r="AV88"/>
      <c r="AW88"/>
      <c r="AX88"/>
      <c r="AY88"/>
      <c r="AZ88"/>
      <c r="BA88"/>
      <c r="BB88"/>
      <c r="BC88"/>
      <c r="BD88"/>
      <c r="BE88"/>
    </row>
    <row r="89" spans="1:57">
      <c r="A89" s="88" t="s">
        <v>158</v>
      </c>
      <c r="B89" s="88" t="s">
        <v>159</v>
      </c>
      <c r="C89" s="88"/>
      <c r="D89" s="88"/>
      <c r="E89" s="88"/>
      <c r="F89" s="88"/>
      <c r="G89" s="89">
        <f>SUM(G90)</f>
        <v>1034031.4</v>
      </c>
      <c r="H89" s="89">
        <f>SUM(H90)</f>
        <v>0</v>
      </c>
      <c r="I89" s="89">
        <f>SUM(I90)</f>
        <v>0</v>
      </c>
      <c r="J89" s="89">
        <f>SUM(J90)</f>
        <v>0</v>
      </c>
      <c r="K89" s="90">
        <f t="shared" si="116"/>
        <v>0</v>
      </c>
      <c r="L89" s="90">
        <f t="shared" si="104"/>
        <v>0</v>
      </c>
      <c r="M89" s="89">
        <f t="shared" si="105"/>
        <v>0</v>
      </c>
      <c r="N89" s="53"/>
      <c r="O89" s="88">
        <f>+O90+O95+O91</f>
        <v>40776644.452</v>
      </c>
      <c r="P89" s="88">
        <f>+P90+P95+P91</f>
        <v>125209380.30000001</v>
      </c>
      <c r="Q89" s="88">
        <f>+Q90+Q95+Q91</f>
        <v>31335797.100000001</v>
      </c>
      <c r="R89" s="88">
        <f>+R90+R95+R91</f>
        <v>24434361.579</v>
      </c>
      <c r="S89" s="90">
        <f>IF(Q89=0,0,R89/Q89)*100</f>
        <v>77.975873730047866</v>
      </c>
      <c r="T89" s="90">
        <f>IF(P89=0,0,R89/P89)*100</f>
        <v>19.51480114385647</v>
      </c>
      <c r="U89" s="89">
        <f>+R89-Q89</f>
        <v>-6901435.5210000016</v>
      </c>
      <c r="V89" s="53"/>
      <c r="W89" s="94">
        <f>SUM(W90:W95)</f>
        <v>13782588.6</v>
      </c>
      <c r="X89" s="94">
        <f>SUM(X90:X95)</f>
        <v>1192316121.29</v>
      </c>
      <c r="Y89" s="94">
        <f>SUM(Y90:Y95)</f>
        <v>282801658.80000001</v>
      </c>
      <c r="Z89" s="94">
        <f>SUM(Z90:Z95)</f>
        <v>282801658.79900002</v>
      </c>
      <c r="AA89" s="91">
        <f>IF(Y89=0,0,Z89/Y89)*100</f>
        <v>99.999999999646406</v>
      </c>
      <c r="AB89" s="91">
        <f>IF(X89=0,0,Z89/X89)*100</f>
        <v>23.718681124015085</v>
      </c>
      <c r="AC89" s="94">
        <f>+Z89-Y89</f>
        <v>-9.9998712539672852E-4</v>
      </c>
      <c r="AD89" s="94"/>
      <c r="AE89" s="94">
        <f>+[2]CPPY!AI89</f>
        <v>0</v>
      </c>
      <c r="AF89" s="94">
        <f>SUM(AF90:AF95)</f>
        <v>0</v>
      </c>
      <c r="AG89" s="94">
        <f>SUM(AG90:AG95)</f>
        <v>0</v>
      </c>
      <c r="AH89" s="94">
        <f>SUM(AH90:AH95)</f>
        <v>0</v>
      </c>
      <c r="AI89" s="91">
        <f t="shared" si="31"/>
        <v>0</v>
      </c>
      <c r="AJ89" s="91">
        <f t="shared" si="106"/>
        <v>0</v>
      </c>
      <c r="AK89" s="88">
        <f>+AH89-AG89</f>
        <v>0</v>
      </c>
      <c r="AL89" s="53"/>
      <c r="AM89" s="94">
        <f>SUM(AM90:AM95)</f>
        <v>57686659.399999999</v>
      </c>
      <c r="AN89" s="94">
        <f>SUM(AN90:AN95)</f>
        <v>294279405</v>
      </c>
      <c r="AO89" s="94">
        <f>SUM(AO90:AO95)</f>
        <v>157894761.70000002</v>
      </c>
      <c r="AP89" s="94">
        <f>SUM(AP90:AP95)</f>
        <v>103080705.8</v>
      </c>
      <c r="AQ89" s="91">
        <f t="shared" si="107"/>
        <v>65.284436728720166</v>
      </c>
      <c r="AR89" s="91">
        <f t="shared" si="108"/>
        <v>35.028175281243342</v>
      </c>
      <c r="AS89" s="88">
        <f t="shared" si="109"/>
        <v>-54814055.900000021</v>
      </c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>
      <c r="A90" s="88"/>
      <c r="B90" s="95" t="s">
        <v>160</v>
      </c>
      <c r="C90" s="93" t="s">
        <v>161</v>
      </c>
      <c r="D90" s="58"/>
      <c r="E90" s="58"/>
      <c r="F90" s="58"/>
      <c r="G90" s="69">
        <f>O90</f>
        <v>1034031.4</v>
      </c>
      <c r="H90" s="58">
        <f>SUM(P90,X90,AF90,AN90)</f>
        <v>0</v>
      </c>
      <c r="I90" s="58">
        <f>SUM(Q90,Y90,AG90,AO90)</f>
        <v>0</v>
      </c>
      <c r="J90" s="69">
        <f>R90</f>
        <v>0</v>
      </c>
      <c r="K90" s="96">
        <f t="shared" si="116"/>
        <v>0</v>
      </c>
      <c r="L90" s="96">
        <f>T90</f>
        <v>0</v>
      </c>
      <c r="M90" s="69">
        <f t="shared" si="105"/>
        <v>0</v>
      </c>
      <c r="N90" s="53"/>
      <c r="O90" s="58">
        <f>+LOOKUP('[2]Report-Date'!$B$1,[2]CPPY!$G$11:$R$11,[2]CPPY!G90:R90)</f>
        <v>1034031.4</v>
      </c>
      <c r="P90" s="69">
        <f>LOOKUP(12,'[2]Plan-Eco'!$G$13:$R$13,'[2]Plan-Eco'!$G90:$R90)</f>
        <v>0</v>
      </c>
      <c r="Q90" s="58">
        <f>LOOKUP('[2]Report-Date'!$B$1,'[2]Plan-Eco'!$G$13:$R$13,'[2]Plan-Eco'!$G90:$R90)</f>
        <v>0</v>
      </c>
      <c r="R90" s="69">
        <f>LOOKUP('[2]Report-Date'!$B$1,'[2]Actual-Eco'!$G$13:$R$13,'[2]Actual-Eco'!$G90:$R90)</f>
        <v>0</v>
      </c>
      <c r="S90" s="96">
        <f>IF(Q90=0,0,R90/Q90)*100</f>
        <v>0</v>
      </c>
      <c r="T90" s="96">
        <f>IF(P90=0,0,R90/P90)*100</f>
        <v>0</v>
      </c>
      <c r="U90" s="69">
        <f>+R90-Q90</f>
        <v>0</v>
      </c>
      <c r="V90" s="46"/>
      <c r="W90" s="67">
        <f>LOOKUP('[2]Report-Date'!$B$1,[2]CPPY!$U$11:$AF$11,[2]CPPY!U90:AF90)</f>
        <v>0</v>
      </c>
      <c r="X90" s="58">
        <f>LOOKUP(12,'[2]Plan-Eco'!$U$13:$AG$13,'[2]Plan-Eco'!$U90:$AG90)</f>
        <v>0</v>
      </c>
      <c r="Y90" s="58">
        <f>LOOKUP('[2]Report-Date'!$B$1,'[2]Plan-Eco'!$U$13:$AG$13,'[2]Plan-Eco'!$U90:$AG90)</f>
        <v>0</v>
      </c>
      <c r="Z90" s="58">
        <f>LOOKUP('[2]Report-Date'!$B$1,'[2]Actual-Eco'!$U$13:$AG$13,'[2]Actual-Eco'!$U90:$AG90)</f>
        <v>0</v>
      </c>
      <c r="AA90" s="78">
        <f t="shared" ref="AA90:AA95" si="117">IF(Y90=0,0,Z90/Y90)*100</f>
        <v>0</v>
      </c>
      <c r="AB90" s="78">
        <f t="shared" ref="AB90:AB95" si="118">IF(X90=0,0,Z90/X90)*100</f>
        <v>0</v>
      </c>
      <c r="AC90" s="71">
        <f t="shared" ref="AC90:AC95" si="119">+Z90-Y90</f>
        <v>0</v>
      </c>
      <c r="AD90" s="97"/>
      <c r="AE90" s="71">
        <f>+LOOKUP('[2]Report-Date'!$B$1,[2]CPPY!$AI$11:$AT$11,[2]CPPY!AI90:AT90)</f>
        <v>0</v>
      </c>
      <c r="AF90" s="58">
        <f>LOOKUP(12,'[2]Plan-Eco'!$AI$13:$AU$13,'[2]Plan-Eco'!$AI90:$AU90)</f>
        <v>0</v>
      </c>
      <c r="AG90" s="58">
        <f>LOOKUP('[2]Report-Date'!$B$1,'[2]Plan-Eco'!$AI$13:$AU$13,'[2]Plan-Eco'!$AI90:$AU90)</f>
        <v>0</v>
      </c>
      <c r="AH90" s="58">
        <f>LOOKUP('[2]Report-Date'!$B$1,'[2]Actual-Eco'!$AI$13:$AU$13,'[2]Actual-Eco'!$AI90:$AU90)</f>
        <v>0</v>
      </c>
      <c r="AI90" s="66">
        <f t="shared" si="31"/>
        <v>0</v>
      </c>
      <c r="AJ90" s="66">
        <f t="shared" si="106"/>
        <v>0</v>
      </c>
      <c r="AK90" s="58">
        <f t="shared" ref="AK90:AK95" si="120">+AH90-AG90</f>
        <v>0</v>
      </c>
      <c r="AL90" s="53"/>
      <c r="AM90" s="69">
        <f>+LOOKUP('[2]Report-Date'!$B$1,[2]CPPY!$AW$11:$BH$11,[2]CPPY!AW90:BH90)</f>
        <v>0</v>
      </c>
      <c r="AN90" s="58">
        <f>LOOKUP(12,'[2]Plan-Eco'!$AW$13:$BH$13,'[2]Plan-Eco'!$AW90:$BH90)</f>
        <v>0</v>
      </c>
      <c r="AO90" s="69">
        <f>LOOKUP('[2]Report-Date'!$B$1,'[2]Plan-Eco'!$AW$13:$BH$13,'[2]Plan-Eco'!$AW90:$BH90)</f>
        <v>0</v>
      </c>
      <c r="AP90" s="69">
        <f>LOOKUP('[2]Report-Date'!$B$1,'[2]Actual-Eco'!$AW$13:$BI$13,'[2]Actual-Eco'!$AW90:$BI90)</f>
        <v>0</v>
      </c>
      <c r="AQ90" s="96">
        <f t="shared" si="107"/>
        <v>0</v>
      </c>
      <c r="AR90" s="96">
        <f t="shared" si="108"/>
        <v>0</v>
      </c>
      <c r="AS90" s="69">
        <f t="shared" si="109"/>
        <v>0</v>
      </c>
      <c r="AT90"/>
      <c r="AU90"/>
      <c r="AV90"/>
      <c r="AW90"/>
      <c r="AX90"/>
      <c r="AY90"/>
      <c r="AZ90"/>
      <c r="BA90"/>
      <c r="BB90"/>
      <c r="BC90"/>
      <c r="BD90"/>
      <c r="BE90"/>
    </row>
    <row r="91" spans="1:57">
      <c r="A91" s="88"/>
      <c r="B91" s="95" t="s">
        <v>162</v>
      </c>
      <c r="C91" s="93" t="s">
        <v>163</v>
      </c>
      <c r="D91" s="58"/>
      <c r="E91" s="58"/>
      <c r="F91" s="58"/>
      <c r="G91" s="69"/>
      <c r="H91" s="69"/>
      <c r="I91" s="69"/>
      <c r="J91" s="69"/>
      <c r="K91" s="96"/>
      <c r="L91" s="96"/>
      <c r="M91" s="69"/>
      <c r="N91" s="53"/>
      <c r="O91" s="58">
        <f>+LOOKUP('[2]Report-Date'!$B$1,[2]CPPY!$G$11:$R$11,[2]CPPY!G91:R91)</f>
        <v>17828739.452</v>
      </c>
      <c r="P91" s="69">
        <f>LOOKUP(12,'[2]Plan-Eco'!$G$13:$R$13,'[2]Plan-Eco'!$G91:$R91)</f>
        <v>95263796.800000012</v>
      </c>
      <c r="Q91" s="58">
        <f>LOOKUP('[2]Report-Date'!$B$1,'[2]Plan-Eco'!$G$13:$R$13,'[2]Plan-Eco'!$G91:$R91)</f>
        <v>23375797.100000001</v>
      </c>
      <c r="R91" s="98">
        <f>LOOKUP('[2]Report-Date'!$B$1,'[2]Actual-Eco'!$G$13:$R$13,'[2]Actual-Eco'!$G91:$R91)</f>
        <v>21034361.579</v>
      </c>
      <c r="S91" s="96">
        <f>IF(Q91=0,0,R91/Q91)*100</f>
        <v>89.983505114356078</v>
      </c>
      <c r="T91" s="96">
        <f>IF(P91=0,0,R91/P91)*100</f>
        <v>22.080120975190859</v>
      </c>
      <c r="U91" s="69">
        <f>+R91-Q91</f>
        <v>-2341435.5210000016</v>
      </c>
      <c r="V91" s="46"/>
      <c r="W91" s="67">
        <f>LOOKUP('[2]Report-Date'!$B$1,[2]CPPY!$U$11:$AF$11,[2]CPPY!U91:AF91)</f>
        <v>0</v>
      </c>
      <c r="X91" s="58">
        <f>LOOKUP(12,'[2]Plan-Eco'!$U$13:$AG$13,'[2]Plan-Eco'!$U91:$AG91)</f>
        <v>0</v>
      </c>
      <c r="Y91" s="58">
        <f>LOOKUP('[2]Report-Date'!$B$1,'[2]Plan-Eco'!$U$13:$AG$13,'[2]Plan-Eco'!$U91:$AG91)</f>
        <v>0</v>
      </c>
      <c r="Z91" s="58">
        <f>LOOKUP('[2]Report-Date'!$B$1,'[2]Actual-Eco'!$U$13:$AG$13,'[2]Actual-Eco'!$U91:$AG91)</f>
        <v>0</v>
      </c>
      <c r="AA91" s="78">
        <f t="shared" si="117"/>
        <v>0</v>
      </c>
      <c r="AB91" s="78">
        <f t="shared" si="118"/>
        <v>0</v>
      </c>
      <c r="AC91" s="71">
        <f t="shared" si="119"/>
        <v>0</v>
      </c>
      <c r="AD91" s="97"/>
      <c r="AE91" s="71">
        <f>+LOOKUP('[2]Report-Date'!$B$1,[2]CPPY!$AI$11:$AT$11,[2]CPPY!AI91:AT91)</f>
        <v>0</v>
      </c>
      <c r="AF91" s="58">
        <f>LOOKUP(12,'[2]Plan-Eco'!$AI$13:$AU$13,'[2]Plan-Eco'!$AI91:$AU91)</f>
        <v>0</v>
      </c>
      <c r="AG91" s="58">
        <f>LOOKUP('[2]Report-Date'!$B$1,'[2]Plan-Eco'!$AI$13:$AU$13,'[2]Plan-Eco'!$AI91:$AU91)</f>
        <v>0</v>
      </c>
      <c r="AH91" s="58">
        <f>LOOKUP('[2]Report-Date'!$B$1,'[2]Actual-Eco'!$AI$13:$AU$13,'[2]Actual-Eco'!$AI91:$AU91)</f>
        <v>0</v>
      </c>
      <c r="AI91" s="66">
        <f t="shared" si="31"/>
        <v>0</v>
      </c>
      <c r="AJ91" s="66">
        <f t="shared" si="106"/>
        <v>0</v>
      </c>
      <c r="AK91" s="58">
        <f t="shared" si="120"/>
        <v>0</v>
      </c>
      <c r="AL91" s="53"/>
      <c r="AM91" s="69">
        <f>+LOOKUP('[2]Report-Date'!$B$1,[2]CPPY!$AW$11:$BH$11,[2]CPPY!AW91:BH91)</f>
        <v>0</v>
      </c>
      <c r="AN91" s="58">
        <f>LOOKUP(12,'[2]Plan-Eco'!$AW$13:$BH$13,'[2]Plan-Eco'!$AW91:$BH91)</f>
        <v>0</v>
      </c>
      <c r="AO91" s="69">
        <f>LOOKUP('[2]Report-Date'!$B$1,'[2]Plan-Eco'!$AW$13:$BH$13,'[2]Plan-Eco'!$AW91:$BH91)</f>
        <v>0</v>
      </c>
      <c r="AP91" s="69">
        <f>LOOKUP('[2]Report-Date'!$B$1,'[2]Actual-Eco'!$AW$13:$BI$13,'[2]Actual-Eco'!$AW91:$BI91)</f>
        <v>0</v>
      </c>
      <c r="AQ91" s="96">
        <f t="shared" si="107"/>
        <v>0</v>
      </c>
      <c r="AR91" s="96">
        <f t="shared" si="108"/>
        <v>0</v>
      </c>
      <c r="AS91" s="69">
        <f t="shared" si="109"/>
        <v>0</v>
      </c>
      <c r="AT91"/>
      <c r="AU91"/>
      <c r="AV91"/>
      <c r="AW91"/>
      <c r="AX91"/>
      <c r="AY91"/>
      <c r="AZ91"/>
      <c r="BA91"/>
      <c r="BB91"/>
      <c r="BC91"/>
      <c r="BD91"/>
      <c r="BE91"/>
    </row>
    <row r="92" spans="1:57">
      <c r="A92" s="88"/>
      <c r="B92" s="95" t="s">
        <v>164</v>
      </c>
      <c r="C92" s="93" t="s">
        <v>165</v>
      </c>
      <c r="D92" s="58"/>
      <c r="E92" s="58"/>
      <c r="F92" s="58"/>
      <c r="G92" s="70"/>
      <c r="H92" s="70"/>
      <c r="I92" s="70"/>
      <c r="J92" s="70"/>
      <c r="K92" s="70"/>
      <c r="L92" s="70"/>
      <c r="M92" s="70"/>
      <c r="N92" s="53"/>
      <c r="O92" s="58">
        <f>+LOOKUP('[2]Report-Date'!$B$1,[2]CPPY!$G$11:$R$11,[2]CPPY!G92:R92)</f>
        <v>0</v>
      </c>
      <c r="P92" s="69">
        <f>LOOKUP(12,'[2]Plan-Eco'!$G$13:$R$13,'[2]Plan-Eco'!$G92:$R92)</f>
        <v>0</v>
      </c>
      <c r="Q92" s="58">
        <f>LOOKUP('[2]Report-Date'!$B$1,'[2]Plan-Eco'!$G$13:$R$13,'[2]Plan-Eco'!$G92:$R92)</f>
        <v>0</v>
      </c>
      <c r="R92" s="98">
        <f>LOOKUP('[2]Report-Date'!$B$1,'[2]Actual-Eco'!$G$13:$R$13,'[2]Actual-Eco'!$G92:$R92)</f>
        <v>0</v>
      </c>
      <c r="S92" s="96">
        <f t="shared" ref="S92:S93" si="121">IF(Q92=0,0,R92/Q92)*100</f>
        <v>0</v>
      </c>
      <c r="T92" s="96">
        <f t="shared" ref="T92:T93" si="122">IF(P92=0,0,R92/P92)*100</f>
        <v>0</v>
      </c>
      <c r="U92" s="69">
        <f t="shared" ref="U92:U93" si="123">+R92-Q92</f>
        <v>0</v>
      </c>
      <c r="V92" s="46"/>
      <c r="W92" s="67">
        <f>LOOKUP('[2]Report-Date'!$B$1,[2]CPPY!$U$11:$AF$11,[2]CPPY!U92:AF92)</f>
        <v>13782588.6</v>
      </c>
      <c r="X92" s="99">
        <f>LOOKUP(12,'[2]Plan-Eco'!$U$13:$AG$13,'[2]Plan-Eco'!$U92:$AG92)</f>
        <v>152026556.59999999</v>
      </c>
      <c r="Y92" s="58">
        <f>LOOKUP('[2]Report-Date'!$B$1,'[2]Plan-Eco'!$U$13:$AG$13,'[2]Plan-Eco'!$U92:$AG92)</f>
        <v>44543000</v>
      </c>
      <c r="Z92" s="58">
        <f>LOOKUP('[2]Report-Date'!$B$1,'[2]Actual-Eco'!$U$13:$AG$13,'[2]Actual-Eco'!$U92:$AG92)</f>
        <v>44543000</v>
      </c>
      <c r="AA92" s="78">
        <f t="shared" si="117"/>
        <v>100</v>
      </c>
      <c r="AB92" s="78">
        <f t="shared" si="118"/>
        <v>29.299486218843953</v>
      </c>
      <c r="AC92" s="71">
        <f t="shared" si="119"/>
        <v>0</v>
      </c>
      <c r="AD92" s="69"/>
      <c r="AE92" s="71">
        <f>+LOOKUP('[2]Report-Date'!$B$1,[2]CPPY!$AI$11:$AT$11,[2]CPPY!AI92:AT92)</f>
        <v>0</v>
      </c>
      <c r="AF92" s="58">
        <f>LOOKUP(12,'[2]Plan-Eco'!$AI$13:$AU$13,'[2]Plan-Eco'!$AI92:$AU92)</f>
        <v>0</v>
      </c>
      <c r="AG92" s="58">
        <f>LOOKUP('[2]Report-Date'!$B$1,'[2]Plan-Eco'!$AI$13:$AU$13,'[2]Plan-Eco'!$AI92:$AU92)</f>
        <v>0</v>
      </c>
      <c r="AH92" s="58">
        <f>LOOKUP('[2]Report-Date'!$B$1,'[2]Actual-Eco'!$AI$13:$AU$13,'[2]Actual-Eco'!$AI92:$AU92)</f>
        <v>0</v>
      </c>
      <c r="AI92" s="66">
        <f t="shared" si="31"/>
        <v>0</v>
      </c>
      <c r="AJ92" s="66">
        <f t="shared" si="106"/>
        <v>0</v>
      </c>
      <c r="AK92" s="58">
        <f t="shared" si="120"/>
        <v>0</v>
      </c>
      <c r="AL92" s="53"/>
      <c r="AM92" s="69">
        <f>+LOOKUP('[2]Report-Date'!$B$1,[2]CPPY!$AW$11:$BH$11,[2]CPPY!AW92:BH92)</f>
        <v>57686659.399999999</v>
      </c>
      <c r="AN92" s="99">
        <f>LOOKUP(12,'[2]Plan-Eco'!$AW$13:$BH$13,'[2]Plan-Eco'!$AW92:$BH92)</f>
        <v>294279405</v>
      </c>
      <c r="AO92" s="69">
        <f>LOOKUP('[2]Report-Date'!$B$1,'[2]Plan-Eco'!$AW$13:$BH$13,'[2]Plan-Eco'!$AW92:$BH92)</f>
        <v>157894761.70000002</v>
      </c>
      <c r="AP92" s="69">
        <f>LOOKUP('[2]Report-Date'!$B$1,'[2]Actual-Eco'!$AW$13:$BI$13,'[2]Actual-Eco'!$AW92:$BI92)</f>
        <v>103080705.8</v>
      </c>
      <c r="AQ92" s="96">
        <f t="shared" si="107"/>
        <v>65.284436728720166</v>
      </c>
      <c r="AR92" s="96">
        <f t="shared" si="108"/>
        <v>35.028175281243342</v>
      </c>
      <c r="AS92" s="69">
        <f t="shared" si="109"/>
        <v>-54814055.900000021</v>
      </c>
      <c r="AT92"/>
      <c r="AU92"/>
      <c r="AV92"/>
      <c r="AW92"/>
      <c r="AX92"/>
      <c r="AY92"/>
      <c r="AZ92"/>
      <c r="BA92"/>
      <c r="BB92"/>
      <c r="BC92"/>
      <c r="BD92"/>
      <c r="BE92"/>
    </row>
    <row r="93" spans="1:57">
      <c r="A93" s="88"/>
      <c r="B93" s="95" t="s">
        <v>166</v>
      </c>
      <c r="C93" s="93" t="s">
        <v>167</v>
      </c>
      <c r="D93" s="58"/>
      <c r="E93" s="58"/>
      <c r="F93" s="58"/>
      <c r="G93" s="70"/>
      <c r="H93" s="70"/>
      <c r="I93" s="70"/>
      <c r="J93" s="70"/>
      <c r="K93" s="70"/>
      <c r="L93" s="70"/>
      <c r="M93" s="70"/>
      <c r="N93" s="53"/>
      <c r="O93" s="58">
        <f>+LOOKUP('[2]Report-Date'!$B$1,[2]CPPY!$G$11:$R$11,[2]CPPY!G93:R93)</f>
        <v>0</v>
      </c>
      <c r="P93" s="69">
        <f>LOOKUP(12,'[2]Plan-Eco'!$G$13:$R$13,'[2]Plan-Eco'!$G93:$R93)</f>
        <v>0</v>
      </c>
      <c r="Q93" s="58">
        <f>LOOKUP('[2]Report-Date'!$B$1,'[2]Plan-Eco'!$G$13:$R$13,'[2]Plan-Eco'!$G93:$R93)</f>
        <v>0</v>
      </c>
      <c r="R93" s="98">
        <f>LOOKUP('[2]Report-Date'!$B$1,'[2]Actual-Eco'!$G$13:$R$13,'[2]Actual-Eco'!$G93:$R93)</f>
        <v>0</v>
      </c>
      <c r="S93" s="96">
        <f t="shared" si="121"/>
        <v>0</v>
      </c>
      <c r="T93" s="96">
        <f t="shared" si="122"/>
        <v>0</v>
      </c>
      <c r="U93" s="69">
        <f t="shared" si="123"/>
        <v>0</v>
      </c>
      <c r="V93" s="46"/>
      <c r="W93" s="67">
        <f>LOOKUP('[2]Report-Date'!$B$1,[2]CPPY!$U$11:$AF$11,[2]CPPY!U93:AF93)</f>
        <v>0</v>
      </c>
      <c r="X93" s="58">
        <f>LOOKUP(12,'[2]Plan-Eco'!$U$13:$AG$13,'[2]Plan-Eco'!$U93:$AG93)</f>
        <v>792675753.5</v>
      </c>
      <c r="Y93" s="58">
        <f>LOOKUP('[2]Report-Date'!$B$1,'[2]Plan-Eco'!$U$13:$AG$13,'[2]Plan-Eco'!$U93:$AG93)</f>
        <v>215367115.30000001</v>
      </c>
      <c r="Z93" s="58">
        <f>LOOKUP('[2]Report-Date'!$B$1,'[2]Actual-Eco'!$U$13:$AG$13,'[2]Actual-Eco'!$U93:$AG93)</f>
        <v>215367115.30000001</v>
      </c>
      <c r="AA93" s="78">
        <f t="shared" si="117"/>
        <v>100</v>
      </c>
      <c r="AB93" s="78">
        <f t="shared" si="118"/>
        <v>27.169635799892045</v>
      </c>
      <c r="AC93" s="71">
        <f t="shared" si="119"/>
        <v>0</v>
      </c>
      <c r="AD93" s="69"/>
      <c r="AE93" s="71">
        <f>+LOOKUP('[2]Report-Date'!$B$1,[2]CPPY!$AI$11:$AT$11,[2]CPPY!AI93:AT93)</f>
        <v>0</v>
      </c>
      <c r="AF93" s="58">
        <f>LOOKUP(12,'[2]Plan-Eco'!$AI$13:$AU$13,'[2]Plan-Eco'!$AI93:$AU93)</f>
        <v>0</v>
      </c>
      <c r="AG93" s="58">
        <f>LOOKUP('[2]Report-Date'!$B$1,'[2]Plan-Eco'!$AI$13:$AU$13,'[2]Plan-Eco'!$AI93:$AU93)</f>
        <v>0</v>
      </c>
      <c r="AH93" s="58">
        <f>LOOKUP('[2]Report-Date'!$B$1,'[2]Actual-Eco'!$AI$13:$AU$13,'[2]Actual-Eco'!$AI93:$AU93)</f>
        <v>0</v>
      </c>
      <c r="AI93" s="66">
        <f t="shared" si="31"/>
        <v>0</v>
      </c>
      <c r="AJ93" s="66">
        <f t="shared" si="106"/>
        <v>0</v>
      </c>
      <c r="AK93" s="58">
        <f t="shared" si="120"/>
        <v>0</v>
      </c>
      <c r="AL93" s="53"/>
      <c r="AM93" s="69">
        <f>+LOOKUP('[2]Report-Date'!$B$1,[2]CPPY!$AW$11:$BH$11,[2]CPPY!AW93:BH93)</f>
        <v>0</v>
      </c>
      <c r="AN93" s="58">
        <f>LOOKUP(12,'[2]Plan-Eco'!$AW$13:$BH$13,'[2]Plan-Eco'!$AW93:$BH93)</f>
        <v>0</v>
      </c>
      <c r="AO93" s="69">
        <f>LOOKUP('[2]Report-Date'!$B$1,'[2]Plan-Eco'!$AW$13:$BH$13,'[2]Plan-Eco'!$AW93:$BH93)</f>
        <v>0</v>
      </c>
      <c r="AP93" s="69">
        <f>LOOKUP('[2]Report-Date'!$B$1,'[2]Actual-Eco'!$AW$13:$BI$13,'[2]Actual-Eco'!$AW93:$BI93)</f>
        <v>0</v>
      </c>
      <c r="AQ93" s="96">
        <f t="shared" si="107"/>
        <v>0</v>
      </c>
      <c r="AR93" s="96">
        <f t="shared" si="108"/>
        <v>0</v>
      </c>
      <c r="AS93" s="69">
        <f t="shared" si="109"/>
        <v>0</v>
      </c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>
      <c r="A94" s="88"/>
      <c r="B94" s="95" t="s">
        <v>168</v>
      </c>
      <c r="C94" s="93" t="s">
        <v>169</v>
      </c>
      <c r="D94" s="58"/>
      <c r="E94" s="58"/>
      <c r="F94" s="58"/>
      <c r="G94" s="70"/>
      <c r="H94" s="70"/>
      <c r="I94" s="70"/>
      <c r="J94" s="70"/>
      <c r="K94" s="70"/>
      <c r="L94" s="70"/>
      <c r="M94" s="70"/>
      <c r="N94" s="53"/>
      <c r="O94" s="58"/>
      <c r="P94" s="69"/>
      <c r="Q94" s="58"/>
      <c r="R94" s="98"/>
      <c r="S94" s="96"/>
      <c r="T94" s="96"/>
      <c r="U94" s="69"/>
      <c r="V94" s="46"/>
      <c r="W94" s="67">
        <f>LOOKUP('[2]Report-Date'!$B$1,[2]CPPY!$U$11:$AF$11,[2]CPPY!U94:AF94)</f>
        <v>0</v>
      </c>
      <c r="X94" s="58">
        <f>LOOKUP(12,'[2]Plan-Eco'!$U$13:$AG$13,'[2]Plan-Eco'!$U94:$AG94)</f>
        <v>247613811.18999994</v>
      </c>
      <c r="Y94" s="58">
        <f>LOOKUP('[2]Report-Date'!$B$1,'[2]Plan-Eco'!$U$13:$AG$13,'[2]Plan-Eco'!$U94:$AG94)</f>
        <v>22891543.5</v>
      </c>
      <c r="Z94" s="58">
        <f>LOOKUP('[2]Report-Date'!$B$1,'[2]Actual-Eco'!$U$13:$AG$13,'[2]Actual-Eco'!$U94:$AG94)</f>
        <v>22891543.499000002</v>
      </c>
      <c r="AA94" s="78">
        <f t="shared" si="117"/>
        <v>99.999999995631583</v>
      </c>
      <c r="AB94" s="78">
        <f t="shared" si="118"/>
        <v>9.2448572997548908</v>
      </c>
      <c r="AC94" s="71">
        <f t="shared" si="119"/>
        <v>-9.999983012676239E-4</v>
      </c>
      <c r="AD94" s="69"/>
      <c r="AE94" s="71">
        <f>+LOOKUP('[2]Report-Date'!$B$1,[2]CPPY!$AI$11:$AT$11,[2]CPPY!AI94:AT94)</f>
        <v>0</v>
      </c>
      <c r="AF94" s="58">
        <f>LOOKUP(12,'[2]Plan-Eco'!$AI$13:$AU$13,'[2]Plan-Eco'!$AI94:$AU94)</f>
        <v>0</v>
      </c>
      <c r="AG94" s="58">
        <f>LOOKUP('[2]Report-Date'!$B$1,'[2]Plan-Eco'!$AI$13:$AU$13,'[2]Plan-Eco'!$AI94:$AU94)</f>
        <v>0</v>
      </c>
      <c r="AH94" s="58">
        <f>LOOKUP('[2]Report-Date'!$B$1,'[2]Actual-Eco'!$AI$13:$AU$13,'[2]Actual-Eco'!$AI94:$AU94)</f>
        <v>0</v>
      </c>
      <c r="AI94" s="66">
        <f t="shared" si="31"/>
        <v>0</v>
      </c>
      <c r="AJ94" s="66">
        <f t="shared" si="106"/>
        <v>0</v>
      </c>
      <c r="AK94" s="58">
        <f t="shared" si="120"/>
        <v>0</v>
      </c>
      <c r="AL94" s="53"/>
      <c r="AM94" s="69">
        <f>+LOOKUP('[2]Report-Date'!$B$1,[2]CPPY!$AW$11:$BH$11,[2]CPPY!AW94:BH94)</f>
        <v>0</v>
      </c>
      <c r="AN94" s="58">
        <f>LOOKUP(12,'[2]Plan-Eco'!$AW$13:$BH$13,'[2]Plan-Eco'!$AW94:$BH94)</f>
        <v>0</v>
      </c>
      <c r="AO94" s="69">
        <f>LOOKUP('[2]Report-Date'!$B$1,'[2]Plan-Eco'!$AW$13:$BH$13,'[2]Plan-Eco'!$AW94:$BH94)</f>
        <v>0</v>
      </c>
      <c r="AP94" s="69">
        <f>LOOKUP('[2]Report-Date'!$B$1,'[2]Actual-Eco'!$AW$13:$BI$13,'[2]Actual-Eco'!$AW94:$BI94)</f>
        <v>0</v>
      </c>
      <c r="AQ94" s="96">
        <f t="shared" si="107"/>
        <v>0</v>
      </c>
      <c r="AR94" s="96">
        <f t="shared" si="108"/>
        <v>0</v>
      </c>
      <c r="AS94" s="69">
        <f t="shared" si="109"/>
        <v>0</v>
      </c>
      <c r="AT94"/>
      <c r="AU94"/>
      <c r="AV94"/>
      <c r="AW94"/>
      <c r="AX94"/>
      <c r="AY94"/>
      <c r="AZ94"/>
      <c r="BA94"/>
      <c r="BB94"/>
      <c r="BC94"/>
      <c r="BD94"/>
      <c r="BE94"/>
    </row>
    <row r="95" spans="1:57">
      <c r="A95" s="100"/>
      <c r="B95" s="101" t="s">
        <v>170</v>
      </c>
      <c r="C95" s="102" t="s">
        <v>171</v>
      </c>
      <c r="D95" s="103"/>
      <c r="E95" s="103"/>
      <c r="F95" s="103"/>
      <c r="G95" s="104"/>
      <c r="H95" s="104"/>
      <c r="I95" s="104"/>
      <c r="J95" s="104"/>
      <c r="K95" s="104"/>
      <c r="L95" s="104"/>
      <c r="M95" s="104"/>
      <c r="N95" s="53"/>
      <c r="O95" s="105">
        <f>+LOOKUP('[2]Report-Date'!$B$1,[2]CPPY!$G$11:$R$11,[2]CPPY!G95:R95)</f>
        <v>21913873.600000001</v>
      </c>
      <c r="P95" s="105">
        <f>LOOKUP(12,'[2]Plan-Eco'!$G$13:$R$13,'[2]Plan-Eco'!$G95:$R95)</f>
        <v>29945583.499999993</v>
      </c>
      <c r="Q95" s="106">
        <f>LOOKUP('[2]Report-Date'!$B$1,'[2]Plan-Eco'!$G$13:$R$13,'[2]Plan-Eco'!$G95:$R95)</f>
        <v>7960000</v>
      </c>
      <c r="R95" s="106">
        <f>LOOKUP('[2]Report-Date'!$B$1,'[2]Actual-Eco'!$G$13:$R$13,'[2]Actual-Eco'!$G95:$R95)</f>
        <v>3400000</v>
      </c>
      <c r="S95" s="107">
        <f>IF(Q95=0,0,R95/Q95)*100</f>
        <v>42.713567839195981</v>
      </c>
      <c r="T95" s="107">
        <f>IF(P95=0,0,R95/P95)*100</f>
        <v>11.353928034162369</v>
      </c>
      <c r="U95" s="103">
        <f>+R95-Q95</f>
        <v>-4560000</v>
      </c>
      <c r="V95" s="46"/>
      <c r="W95" s="105">
        <f>LOOKUP('[2]Report-Date'!$B$1,[2]CPPY!$U$11:$AF$11,[2]CPPY!U95:AF95)</f>
        <v>0</v>
      </c>
      <c r="X95" s="103">
        <f>LOOKUP(12,'[2]Plan-Eco'!$U$13:$AG$13,'[2]Plan-Eco'!$U95:$AG95)</f>
        <v>0</v>
      </c>
      <c r="Y95" s="103">
        <f>LOOKUP('[2]Report-Date'!$B$1,'[2]Plan-Eco'!$U$13:$AG$13,'[2]Plan-Eco'!$U95:$AG95)</f>
        <v>0</v>
      </c>
      <c r="Z95" s="103">
        <f>LOOKUP('[2]Report-Date'!$B$1,'[2]Actual-Eco'!$U$13:$AG$13,'[2]Actual-Eco'!$U95:$AG95)</f>
        <v>0</v>
      </c>
      <c r="AA95" s="108">
        <f t="shared" si="117"/>
        <v>0</v>
      </c>
      <c r="AB95" s="108">
        <f t="shared" si="118"/>
        <v>0</v>
      </c>
      <c r="AC95" s="109">
        <f t="shared" si="119"/>
        <v>0</v>
      </c>
      <c r="AD95" s="104"/>
      <c r="AE95" s="109">
        <f>+LOOKUP('[2]Report-Date'!$B$1,[2]CPPY!$AI$11:$AT$11,[2]CPPY!AI95:AT95)</f>
        <v>0</v>
      </c>
      <c r="AF95" s="103">
        <f>LOOKUP(12,'[2]Plan-Eco'!$AI$13:$AU$13,'[2]Plan-Eco'!$AI95:$AU95)</f>
        <v>0</v>
      </c>
      <c r="AG95" s="103">
        <f>LOOKUP('[2]Report-Date'!$B$1,'[2]Plan-Eco'!$AI$13:$AU$13,'[2]Plan-Eco'!$AI95:$AU95)</f>
        <v>0</v>
      </c>
      <c r="AH95" s="103">
        <f>LOOKUP('[2]Report-Date'!$B$1,'[2]Actual-Eco'!$AI$13:$AU$13,'[2]Actual-Eco'!$AI95:$AU95)</f>
        <v>0</v>
      </c>
      <c r="AI95" s="110">
        <f t="shared" si="31"/>
        <v>0</v>
      </c>
      <c r="AJ95" s="110">
        <f t="shared" si="106"/>
        <v>0</v>
      </c>
      <c r="AK95" s="103">
        <f t="shared" si="120"/>
        <v>0</v>
      </c>
      <c r="AL95" s="111"/>
      <c r="AM95" s="103">
        <f>+LOOKUP('[2]Report-Date'!$B$1,[2]CPPY!$AW$11:$BH$11,[2]CPPY!AW95:BH95)</f>
        <v>0</v>
      </c>
      <c r="AN95" s="103">
        <f>LOOKUP(12,'[2]Plan-Eco'!$AW$13:$BH$13,'[2]Plan-Eco'!$AW95:$BH95)</f>
        <v>0</v>
      </c>
      <c r="AO95" s="103">
        <f>LOOKUP('[2]Report-Date'!$B$1,'[2]Plan-Eco'!$AW$13:$BH$13,'[2]Plan-Eco'!$AW95:$BH95)</f>
        <v>0</v>
      </c>
      <c r="AP95" s="103">
        <f>LOOKUP('[2]Report-Date'!$B$1,'[2]Actual-Eco'!$AW$13:$BI$13,'[2]Actual-Eco'!$AW95:$BI95)</f>
        <v>0</v>
      </c>
      <c r="AQ95" s="107">
        <f t="shared" si="107"/>
        <v>0</v>
      </c>
      <c r="AR95" s="107">
        <f t="shared" si="108"/>
        <v>0</v>
      </c>
      <c r="AS95" s="103">
        <f t="shared" si="109"/>
        <v>0</v>
      </c>
      <c r="AT95"/>
      <c r="AU95"/>
      <c r="AV95"/>
      <c r="AW95"/>
      <c r="AX95"/>
      <c r="AY95"/>
      <c r="AZ95"/>
      <c r="BA95"/>
      <c r="BB95"/>
      <c r="BC95"/>
      <c r="BD95"/>
      <c r="BE95"/>
    </row>
    <row r="96" spans="1:57">
      <c r="A96" s="112"/>
      <c r="B96" s="112"/>
      <c r="C96" s="112"/>
      <c r="D96" s="112"/>
      <c r="E96" s="112"/>
      <c r="F96" s="113"/>
      <c r="G96" s="53"/>
      <c r="H96" s="53"/>
      <c r="I96" s="53"/>
      <c r="J96" s="112"/>
      <c r="K96" s="114" t="s">
        <v>172</v>
      </c>
      <c r="L96" s="114"/>
      <c r="M96" s="48"/>
      <c r="N96" s="53"/>
      <c r="O96" s="53"/>
      <c r="P96" s="53"/>
      <c r="Q96" s="115"/>
      <c r="R96" s="115"/>
      <c r="S96" s="48"/>
      <c r="T96" s="48"/>
      <c r="U96" s="48"/>
      <c r="V96" s="46"/>
      <c r="W96" s="53"/>
      <c r="X96" s="53"/>
      <c r="Y96" s="53"/>
      <c r="Z96" s="53"/>
      <c r="AA96" s="48"/>
      <c r="AB96" s="48"/>
      <c r="AC96" s="48"/>
      <c r="AD96" s="48"/>
      <c r="AE96" s="48"/>
      <c r="AF96" s="48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/>
      <c r="AU96"/>
      <c r="AV96"/>
      <c r="AW96"/>
      <c r="AX96"/>
      <c r="AY96"/>
      <c r="AZ96"/>
      <c r="BA96"/>
      <c r="BB96"/>
      <c r="BC96"/>
      <c r="BD96"/>
      <c r="BE96"/>
    </row>
    <row r="97" spans="1:57">
      <c r="A97" s="116"/>
      <c r="B97" s="116"/>
      <c r="C97" s="116"/>
      <c r="D97" s="116"/>
      <c r="E97" s="116"/>
      <c r="F97" s="117"/>
      <c r="G97" s="53"/>
      <c r="H97" s="53"/>
      <c r="I97" s="53"/>
      <c r="J97" s="53"/>
      <c r="K97" s="48"/>
      <c r="L97" s="48"/>
      <c r="M97" s="48"/>
      <c r="N97" s="53"/>
      <c r="O97" s="53"/>
      <c r="P97" s="111"/>
      <c r="Q97" s="53"/>
      <c r="R97" s="118"/>
      <c r="S97" s="48"/>
      <c r="T97" s="48"/>
      <c r="U97" s="48"/>
      <c r="V97" s="46"/>
      <c r="W97" s="53"/>
      <c r="X97" s="111"/>
      <c r="Y97" s="53"/>
      <c r="Z97" s="53"/>
      <c r="AA97" s="48"/>
      <c r="AB97" s="48"/>
      <c r="AC97" s="48"/>
      <c r="AD97" s="48"/>
      <c r="AE97" s="48"/>
      <c r="AF97" s="48"/>
      <c r="AG97" s="46"/>
      <c r="AH97" s="46"/>
      <c r="AI97" s="46"/>
      <c r="AJ97" s="46"/>
      <c r="AK97" s="46"/>
      <c r="AL97" s="46"/>
      <c r="AM97" s="111"/>
      <c r="AN97" s="53"/>
      <c r="AO97" s="46"/>
      <c r="AP97" s="46"/>
      <c r="AQ97" s="46"/>
      <c r="AR97" s="46"/>
      <c r="AS97" s="46"/>
      <c r="AT97"/>
      <c r="AU97"/>
      <c r="AV97"/>
      <c r="AW97"/>
      <c r="AX97"/>
      <c r="AY97"/>
      <c r="AZ97"/>
      <c r="BA97"/>
      <c r="BB97"/>
      <c r="BC97"/>
      <c r="BD97"/>
      <c r="BE97"/>
    </row>
    <row r="98" spans="1:57" ht="13.5" thickBot="1">
      <c r="A98" s="113"/>
      <c r="B98" s="113"/>
      <c r="C98" s="113"/>
      <c r="D98" s="113"/>
      <c r="E98" s="113"/>
      <c r="F98" s="43"/>
      <c r="G98" s="278" t="s">
        <v>1</v>
      </c>
      <c r="H98" s="278"/>
      <c r="I98" s="278"/>
      <c r="J98" s="278"/>
      <c r="K98" s="278"/>
      <c r="L98" s="278"/>
      <c r="M98" s="278"/>
      <c r="N98" s="119"/>
      <c r="O98" s="279" t="s">
        <v>2</v>
      </c>
      <c r="P98" s="279"/>
      <c r="Q98" s="279"/>
      <c r="R98" s="279"/>
      <c r="S98" s="279"/>
      <c r="T98" s="279"/>
      <c r="U98" s="279"/>
      <c r="V98" s="40"/>
      <c r="W98" s="279" t="s">
        <v>3</v>
      </c>
      <c r="X98" s="279"/>
      <c r="Y98" s="279"/>
      <c r="Z98" s="279"/>
      <c r="AA98" s="279"/>
      <c r="AB98" s="279"/>
      <c r="AC98" s="279"/>
      <c r="AD98" s="120"/>
      <c r="AE98" s="280" t="s">
        <v>4</v>
      </c>
      <c r="AF98" s="280"/>
      <c r="AG98" s="280"/>
      <c r="AH98" s="280"/>
      <c r="AI98" s="280"/>
      <c r="AJ98" s="280"/>
      <c r="AK98" s="280"/>
      <c r="AL98" s="46"/>
      <c r="AM98" s="280" t="s">
        <v>5</v>
      </c>
      <c r="AN98" s="280"/>
      <c r="AO98" s="280"/>
      <c r="AP98" s="280"/>
      <c r="AQ98" s="280"/>
      <c r="AR98" s="280"/>
      <c r="AS98" s="280"/>
      <c r="AT98"/>
      <c r="AU98"/>
      <c r="AV98"/>
      <c r="AW98"/>
      <c r="AX98"/>
      <c r="AY98"/>
      <c r="AZ98"/>
      <c r="BA98"/>
      <c r="BB98"/>
      <c r="BC98"/>
      <c r="BD98"/>
      <c r="BE98"/>
    </row>
    <row r="99" spans="1:57" ht="13.5" thickBot="1">
      <c r="A99" s="113"/>
      <c r="B99" s="113"/>
      <c r="C99" s="113"/>
      <c r="D99" s="113"/>
      <c r="E99" s="113"/>
      <c r="F99" s="121">
        <f>LOOKUP('[2]Report-Date'!$B$1,'[2]Report-Date'!$A$5:$A$16,'[2]Report-Date'!$B$5:$B$16)</f>
        <v>41372</v>
      </c>
      <c r="G99" s="22" t="s">
        <v>6</v>
      </c>
      <c r="H99" s="23" t="s">
        <v>7</v>
      </c>
      <c r="I99" s="24"/>
      <c r="J99" s="24"/>
      <c r="K99" s="26" t="s">
        <v>8</v>
      </c>
      <c r="L99" s="122"/>
      <c r="M99" s="26" t="s">
        <v>9</v>
      </c>
      <c r="N99" s="23"/>
      <c r="O99" s="22" t="s">
        <v>6</v>
      </c>
      <c r="P99" s="23" t="s">
        <v>7</v>
      </c>
      <c r="Q99" s="24"/>
      <c r="R99" s="27"/>
      <c r="S99" s="26" t="s">
        <v>10</v>
      </c>
      <c r="T99" s="26"/>
      <c r="U99" s="26" t="s">
        <v>9</v>
      </c>
      <c r="V99" s="23"/>
      <c r="W99" s="22" t="s">
        <v>6</v>
      </c>
      <c r="X99" s="23" t="s">
        <v>7</v>
      </c>
      <c r="Y99" s="24"/>
      <c r="Z99" s="24"/>
      <c r="AA99" s="26" t="s">
        <v>10</v>
      </c>
      <c r="AB99" s="26"/>
      <c r="AC99" s="26" t="s">
        <v>9</v>
      </c>
      <c r="AD99" s="31"/>
      <c r="AE99" s="22" t="s">
        <v>6</v>
      </c>
      <c r="AF99" s="23" t="s">
        <v>7</v>
      </c>
      <c r="AG99" s="123"/>
      <c r="AH99" s="123"/>
      <c r="AI99" s="26" t="s">
        <v>10</v>
      </c>
      <c r="AJ99" s="32"/>
      <c r="AK99" s="26" t="s">
        <v>9</v>
      </c>
      <c r="AL99" s="46"/>
      <c r="AM99" s="22" t="s">
        <v>6</v>
      </c>
      <c r="AN99" s="23" t="s">
        <v>7</v>
      </c>
      <c r="AO99" s="123"/>
      <c r="AP99" s="123"/>
      <c r="AQ99" s="124" t="s">
        <v>10</v>
      </c>
      <c r="AR99" s="124"/>
      <c r="AS99" s="26" t="s">
        <v>9</v>
      </c>
      <c r="AT99"/>
      <c r="AU99"/>
      <c r="AV99"/>
      <c r="AW99"/>
      <c r="AX99"/>
      <c r="AY99"/>
      <c r="AZ99"/>
      <c r="BA99"/>
      <c r="BB99"/>
      <c r="BC99"/>
      <c r="BD99"/>
      <c r="BE99"/>
    </row>
    <row r="100" spans="1:57">
      <c r="A100" s="113"/>
      <c r="B100" s="113"/>
      <c r="C100" s="113"/>
      <c r="D100" s="113"/>
      <c r="E100" s="113"/>
      <c r="F100" s="43"/>
      <c r="G100" s="22" t="s">
        <v>11</v>
      </c>
      <c r="H100" s="33" t="s">
        <v>12</v>
      </c>
      <c r="I100" s="23" t="s">
        <v>12</v>
      </c>
      <c r="J100" s="33" t="s">
        <v>13</v>
      </c>
      <c r="K100" s="23" t="s">
        <v>14</v>
      </c>
      <c r="L100" s="23" t="s">
        <v>15</v>
      </c>
      <c r="M100" s="23" t="s">
        <v>16</v>
      </c>
      <c r="N100" s="23"/>
      <c r="O100" s="22" t="s">
        <v>11</v>
      </c>
      <c r="P100" s="33" t="s">
        <v>12</v>
      </c>
      <c r="Q100" s="23" t="s">
        <v>12</v>
      </c>
      <c r="R100" s="34" t="s">
        <v>13</v>
      </c>
      <c r="S100" s="23" t="s">
        <v>17</v>
      </c>
      <c r="T100" s="23" t="s">
        <v>18</v>
      </c>
      <c r="U100" s="35" t="s">
        <v>19</v>
      </c>
      <c r="V100" s="23"/>
      <c r="W100" s="22" t="s">
        <v>11</v>
      </c>
      <c r="X100" s="36" t="s">
        <v>12</v>
      </c>
      <c r="Y100" s="23" t="s">
        <v>12</v>
      </c>
      <c r="Z100" s="33" t="s">
        <v>13</v>
      </c>
      <c r="AA100" s="22" t="s">
        <v>20</v>
      </c>
      <c r="AB100" s="22" t="s">
        <v>21</v>
      </c>
      <c r="AC100" s="22" t="s">
        <v>22</v>
      </c>
      <c r="AD100" s="23"/>
      <c r="AE100" s="22" t="s">
        <v>11</v>
      </c>
      <c r="AF100" s="36" t="s">
        <v>12</v>
      </c>
      <c r="AG100" s="23" t="s">
        <v>12</v>
      </c>
      <c r="AH100" s="33" t="s">
        <v>13</v>
      </c>
      <c r="AI100" s="23" t="s">
        <v>23</v>
      </c>
      <c r="AJ100" s="23" t="s">
        <v>24</v>
      </c>
      <c r="AK100" s="23" t="s">
        <v>25</v>
      </c>
      <c r="AL100" s="46"/>
      <c r="AM100" s="22" t="s">
        <v>11</v>
      </c>
      <c r="AN100" s="36" t="s">
        <v>12</v>
      </c>
      <c r="AO100" s="23" t="s">
        <v>12</v>
      </c>
      <c r="AP100" s="33" t="s">
        <v>13</v>
      </c>
      <c r="AQ100" s="23" t="s">
        <v>26</v>
      </c>
      <c r="AR100" s="23" t="s">
        <v>27</v>
      </c>
      <c r="AS100" s="23" t="s">
        <v>28</v>
      </c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1:57">
      <c r="A101" s="37"/>
      <c r="B101" s="37"/>
      <c r="C101" s="37"/>
      <c r="D101" s="37"/>
      <c r="E101" s="37"/>
      <c r="F101" s="37"/>
      <c r="G101" s="38">
        <v>1</v>
      </c>
      <c r="H101" s="39">
        <v>2</v>
      </c>
      <c r="I101" s="38">
        <v>3</v>
      </c>
      <c r="J101" s="39">
        <v>4</v>
      </c>
      <c r="K101" s="38">
        <v>5</v>
      </c>
      <c r="L101" s="38">
        <v>6</v>
      </c>
      <c r="M101" s="38">
        <v>7</v>
      </c>
      <c r="N101" s="40"/>
      <c r="O101" s="38">
        <v>8</v>
      </c>
      <c r="P101" s="39">
        <v>9</v>
      </c>
      <c r="Q101" s="38">
        <v>10</v>
      </c>
      <c r="R101" s="41">
        <v>11</v>
      </c>
      <c r="S101" s="38">
        <v>12</v>
      </c>
      <c r="T101" s="38">
        <v>13</v>
      </c>
      <c r="U101" s="39">
        <v>14</v>
      </c>
      <c r="V101" s="40"/>
      <c r="W101" s="38">
        <v>15</v>
      </c>
      <c r="X101" s="39">
        <v>16</v>
      </c>
      <c r="Y101" s="38">
        <v>17</v>
      </c>
      <c r="Z101" s="39">
        <v>18</v>
      </c>
      <c r="AA101" s="38">
        <v>19</v>
      </c>
      <c r="AB101" s="38">
        <v>20</v>
      </c>
      <c r="AC101" s="38">
        <v>21</v>
      </c>
      <c r="AD101" s="40"/>
      <c r="AE101" s="38">
        <v>22</v>
      </c>
      <c r="AF101" s="38">
        <v>23</v>
      </c>
      <c r="AG101" s="38">
        <v>24</v>
      </c>
      <c r="AH101" s="38">
        <v>25</v>
      </c>
      <c r="AI101" s="38">
        <v>25</v>
      </c>
      <c r="AJ101" s="38">
        <v>26</v>
      </c>
      <c r="AK101" s="38">
        <v>27</v>
      </c>
      <c r="AL101" s="81"/>
      <c r="AM101" s="38">
        <v>28</v>
      </c>
      <c r="AN101" s="38">
        <v>29</v>
      </c>
      <c r="AO101" s="38">
        <v>30</v>
      </c>
      <c r="AP101" s="38">
        <v>31</v>
      </c>
      <c r="AQ101" s="38">
        <v>32</v>
      </c>
      <c r="AR101" s="38">
        <v>31</v>
      </c>
      <c r="AS101" s="38">
        <v>33</v>
      </c>
      <c r="AT101"/>
      <c r="AU101"/>
      <c r="AV101"/>
      <c r="AW101"/>
      <c r="AX101"/>
      <c r="AY101"/>
      <c r="AZ101"/>
      <c r="BA101"/>
      <c r="BB101"/>
      <c r="BC101"/>
      <c r="BD101"/>
      <c r="BE101"/>
    </row>
    <row r="102" spans="1:57">
      <c r="F102" s="125"/>
      <c r="G102" s="40"/>
      <c r="H102" s="40"/>
      <c r="I102" s="16" t="s">
        <v>29</v>
      </c>
      <c r="J102" s="40"/>
      <c r="K102" s="40"/>
      <c r="L102" s="40"/>
      <c r="M102" s="40"/>
      <c r="N102" s="40"/>
      <c r="O102" s="40"/>
      <c r="P102" s="46"/>
      <c r="Q102" s="126"/>
      <c r="R102" s="127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/>
      <c r="AU102"/>
      <c r="AV102"/>
      <c r="AW102"/>
      <c r="AX102"/>
      <c r="AY102"/>
      <c r="AZ102"/>
      <c r="BA102"/>
      <c r="BB102"/>
      <c r="BC102"/>
      <c r="BD102"/>
      <c r="BE102"/>
    </row>
    <row r="103" spans="1:57">
      <c r="A103" s="46" t="s">
        <v>173</v>
      </c>
      <c r="B103" s="46"/>
      <c r="C103" s="46"/>
      <c r="D103" s="46"/>
      <c r="E103" s="46"/>
      <c r="F103" s="46"/>
      <c r="G103" s="46">
        <f>G104+G149+G158</f>
        <v>1104823916.3502002</v>
      </c>
      <c r="H103" s="46">
        <f>H104+H149+H158</f>
        <v>7442916230.4099998</v>
      </c>
      <c r="I103" s="46">
        <f>I104+I149+I158</f>
        <v>1740804251.9113152</v>
      </c>
      <c r="J103" s="46">
        <f>J104+J149+J158</f>
        <v>1019719046.160815</v>
      </c>
      <c r="K103" s="48">
        <f>IF(I103=0,0,J103/I103)*100</f>
        <v>58.577467572314056</v>
      </c>
      <c r="L103" s="48">
        <f>IF(H103=0,0,J103/H103)*100</f>
        <v>13.700531009532039</v>
      </c>
      <c r="M103" s="46">
        <f>+J103-I103</f>
        <v>-721085205.7505002</v>
      </c>
      <c r="N103" s="46"/>
      <c r="O103" s="46">
        <f>O104+O149+O158</f>
        <v>825820248.79600012</v>
      </c>
      <c r="P103" s="46">
        <f>P104+P149+P158</f>
        <v>5975087153.6999998</v>
      </c>
      <c r="Q103" s="46">
        <f>Q104+Q149+Q158</f>
        <v>1532488355.3999999</v>
      </c>
      <c r="R103" s="46">
        <f>R104+R149+R158</f>
        <v>827840817.93599999</v>
      </c>
      <c r="S103" s="48">
        <f>IF(Q103=0,0,R103/Q103)*100</f>
        <v>54.019387163299037</v>
      </c>
      <c r="T103" s="48">
        <f t="shared" ref="T103:T163" si="124">IF(P103=0,0,R103/P103)*100</f>
        <v>13.854874358165132</v>
      </c>
      <c r="U103" s="46">
        <f t="shared" ref="U103:U166" si="125">+R103-Q103</f>
        <v>-704647537.46399987</v>
      </c>
      <c r="V103" s="46"/>
      <c r="W103" s="46">
        <f>W104+W149+W158</f>
        <v>86801123.703999996</v>
      </c>
      <c r="X103" s="46">
        <f>X104+X149+X158</f>
        <v>1873704406.5999999</v>
      </c>
      <c r="Y103" s="46">
        <f>Y104+Y149+Y158</f>
        <v>401752698.33000004</v>
      </c>
      <c r="Z103" s="46">
        <f>Z104+Z149+Z158</f>
        <v>309193125.04040003</v>
      </c>
      <c r="AA103" s="48">
        <f t="shared" ref="AA103:AA117" si="126">IF(Y103=0,0,Z103/Y103)*100</f>
        <v>76.96105746785264</v>
      </c>
      <c r="AB103" s="48">
        <f t="shared" ref="AB103:AB118" si="127">IF(X103=0,0,Z103/X103)*100</f>
        <v>16.501702400404657</v>
      </c>
      <c r="AC103" s="53">
        <f t="shared" ref="AC103:AC122" si="128">+Z103-Y103</f>
        <v>-92559573.289600015</v>
      </c>
      <c r="AD103" s="53"/>
      <c r="AE103" s="53">
        <f>AE104+AE149+AE158</f>
        <v>181229999.90000001</v>
      </c>
      <c r="AF103" s="46">
        <f>AF104+AF149+AF158</f>
        <v>284151500</v>
      </c>
      <c r="AG103" s="46">
        <f>AG104+AG149+AG158</f>
        <v>58537875</v>
      </c>
      <c r="AH103" s="46">
        <f>AH104+AH149+AH158</f>
        <v>55723481</v>
      </c>
      <c r="AI103" s="48">
        <f t="shared" ref="AI103:AI140" si="129">IF(AG103=0,0,AH103/AG103)*100</f>
        <v>95.192182838888499</v>
      </c>
      <c r="AJ103" s="48">
        <f t="shared" ref="AJ103:AJ169" si="130">IF(AF103=0,0,AH103/AF103)*100</f>
        <v>19.610482788230925</v>
      </c>
      <c r="AK103" s="46">
        <f t="shared" ref="AK103:AK121" si="131">+AH103-AG103</f>
        <v>-2814394</v>
      </c>
      <c r="AL103" s="46"/>
      <c r="AM103" s="46">
        <f>AM104+AM149+AM158</f>
        <v>146378679.27999997</v>
      </c>
      <c r="AN103" s="46">
        <f>LOOKUP(12,'[2]Plan-Eco'!$AW$13:$BH$13,'[2]Plan-Eco'!$AW103:$BH103)</f>
        <v>1066808948.4999999</v>
      </c>
      <c r="AO103" s="46">
        <f>AO104+AO149+AO158</f>
        <v>256302392.79999998</v>
      </c>
      <c r="AP103" s="46">
        <f>AP104+AP149+AP158</f>
        <v>270030546.09000003</v>
      </c>
      <c r="AQ103" s="48">
        <f t="shared" ref="AQ103:AQ122" si="132">IF(AO103=0,0,AP103/AO103)*100</f>
        <v>105.35623297934347</v>
      </c>
      <c r="AR103" s="48">
        <f t="shared" ref="AR103:AR169" si="133">IF(AN103=0,0,AP103/AN103)*100</f>
        <v>25.311987349719917</v>
      </c>
      <c r="AS103" s="46">
        <f t="shared" ref="AS103:AS122" si="134">+AP103-AO103</f>
        <v>13728153.290000051</v>
      </c>
      <c r="AT103"/>
      <c r="AU103"/>
      <c r="AV103"/>
      <c r="AW103"/>
      <c r="AX103"/>
      <c r="AY103"/>
      <c r="AZ103"/>
      <c r="BA103"/>
      <c r="BB103"/>
      <c r="BC103"/>
      <c r="BD103"/>
      <c r="BE103"/>
    </row>
    <row r="104" spans="1:57">
      <c r="A104" s="51"/>
      <c r="B104" s="51" t="s">
        <v>174</v>
      </c>
      <c r="C104" s="51"/>
      <c r="D104" s="51"/>
      <c r="E104" s="51"/>
      <c r="F104" s="51"/>
      <c r="G104" s="51">
        <f>G105+G123+G127</f>
        <v>862457213.2082001</v>
      </c>
      <c r="H104" s="51">
        <f>H105+H123+H127</f>
        <v>4904428268.3100004</v>
      </c>
      <c r="I104" s="51">
        <f>I105+I123+I127</f>
        <v>1276705483.7113152</v>
      </c>
      <c r="J104" s="51">
        <f>J105+J123+J127</f>
        <v>986901241.23611498</v>
      </c>
      <c r="K104" s="56">
        <f>IF(I104=0,0,J104/I104)*100</f>
        <v>77.300618962428629</v>
      </c>
      <c r="L104" s="56">
        <f>IF(H104=0,0,J104/H104)*100</f>
        <v>20.122656245438119</v>
      </c>
      <c r="M104" s="51">
        <f>+J104-I104</f>
        <v>-289804242.47520018</v>
      </c>
      <c r="N104" s="51"/>
      <c r="O104" s="51">
        <f>O105+O123+O127</f>
        <v>600430558.75400007</v>
      </c>
      <c r="P104" s="51">
        <f>P105+P123+P127</f>
        <v>3991541983.2999997</v>
      </c>
      <c r="Q104" s="51">
        <f>Q105+Q123+Q127</f>
        <v>1107776977.6999998</v>
      </c>
      <c r="R104" s="51">
        <f>R105+R123+R127</f>
        <v>803755243.42129993</v>
      </c>
      <c r="S104" s="56">
        <f>IF(Q104=0,0,R104/Q104)*100</f>
        <v>72.555691226773916</v>
      </c>
      <c r="T104" s="56">
        <f t="shared" si="124"/>
        <v>20.136459713666767</v>
      </c>
      <c r="U104" s="51">
        <f t="shared" si="125"/>
        <v>-304021734.27869987</v>
      </c>
      <c r="V104" s="51"/>
      <c r="W104" s="51">
        <f>SUM(W105,W123,W127)</f>
        <v>70062380.524000004</v>
      </c>
      <c r="X104" s="51">
        <f t="shared" ref="X104:Z104" si="135">SUM(X105,X123,X127)</f>
        <v>1324144655.1999998</v>
      </c>
      <c r="Y104" s="51">
        <f t="shared" si="135"/>
        <v>363862317.33000004</v>
      </c>
      <c r="Z104" s="51">
        <f t="shared" si="135"/>
        <v>300489589.04040003</v>
      </c>
      <c r="AA104" s="56">
        <f>IF(Y104=0,0,Z104/Y104)*100</f>
        <v>82.583321967873644</v>
      </c>
      <c r="AB104" s="56">
        <f t="shared" si="127"/>
        <v>22.693108933405306</v>
      </c>
      <c r="AC104" s="57">
        <f t="shared" si="128"/>
        <v>-63372728.289600015</v>
      </c>
      <c r="AD104" s="57"/>
      <c r="AE104" s="57">
        <f>AE105+AE127</f>
        <v>181229999.90000001</v>
      </c>
      <c r="AF104" s="51">
        <f>AF105+AF127+AF123</f>
        <v>284151500</v>
      </c>
      <c r="AG104" s="51">
        <f>AG105+AG127+AG123</f>
        <v>58537875</v>
      </c>
      <c r="AH104" s="51">
        <f>AH105+AH127+AH123</f>
        <v>55723481</v>
      </c>
      <c r="AI104" s="56">
        <f t="shared" si="129"/>
        <v>95.192182838888499</v>
      </c>
      <c r="AJ104" s="56">
        <f t="shared" si="130"/>
        <v>19.610482788230925</v>
      </c>
      <c r="AK104" s="51">
        <f t="shared" si="131"/>
        <v>-2814394</v>
      </c>
      <c r="AL104" s="51"/>
      <c r="AM104" s="51">
        <f>AM105+AM127</f>
        <v>146140409.35999998</v>
      </c>
      <c r="AN104" s="51">
        <f>LOOKUP(12,'[2]Plan-Eco'!$AW$13:$BH$13,'[2]Plan-Eco'!$AW104:$BH104)</f>
        <v>1061425908.1999999</v>
      </c>
      <c r="AO104" s="51">
        <f>AO105+AO127</f>
        <v>254805383.29999998</v>
      </c>
      <c r="AP104" s="51">
        <f>AP105+AP127</f>
        <v>270001851.68000001</v>
      </c>
      <c r="AQ104" s="56">
        <f t="shared" si="132"/>
        <v>105.96395106853302</v>
      </c>
      <c r="AR104" s="56">
        <f t="shared" si="133"/>
        <v>25.437654158817153</v>
      </c>
      <c r="AS104" s="51">
        <f t="shared" si="134"/>
        <v>15196468.380000025</v>
      </c>
      <c r="AT104"/>
      <c r="AU104"/>
      <c r="AV104"/>
      <c r="AW104"/>
      <c r="AX104"/>
      <c r="AY104"/>
      <c r="AZ104"/>
      <c r="BA104"/>
      <c r="BB104"/>
      <c r="BC104"/>
      <c r="BD104"/>
      <c r="BE104"/>
    </row>
    <row r="105" spans="1:57">
      <c r="A105" s="52"/>
      <c r="B105" s="63" t="s">
        <v>39</v>
      </c>
      <c r="C105" s="52" t="s">
        <v>175</v>
      </c>
      <c r="D105" s="52"/>
      <c r="E105" s="52"/>
      <c r="F105" s="52"/>
      <c r="G105" s="52">
        <f>G106+G108</f>
        <v>386535548.60080004</v>
      </c>
      <c r="H105" s="52">
        <f>H106+H108</f>
        <v>2478842734.5</v>
      </c>
      <c r="I105" s="52">
        <f>I106+I108</f>
        <v>665075965.42000008</v>
      </c>
      <c r="J105" s="52">
        <f>J106+J108</f>
        <v>490733271.32129997</v>
      </c>
      <c r="K105" s="61">
        <f>IF(I105=0,0,J105/I105)*100</f>
        <v>73.786048036091415</v>
      </c>
      <c r="L105" s="61">
        <f>IF(H105=0,0,J105/H105)*100</f>
        <v>19.796869905919397</v>
      </c>
      <c r="M105" s="52">
        <f>+J105-I105</f>
        <v>-174342694.09870011</v>
      </c>
      <c r="N105" s="52"/>
      <c r="O105" s="52">
        <f>+O106+O108+O107</f>
        <v>358942250.2586</v>
      </c>
      <c r="P105" s="52">
        <f>+P106+P108+P107</f>
        <v>1592129748.3999999</v>
      </c>
      <c r="Q105" s="52">
        <f>+Q106+Q108+Q107</f>
        <v>411285944.69999993</v>
      </c>
      <c r="R105" s="52">
        <f>+R106+R108+R107</f>
        <v>278756672.8258</v>
      </c>
      <c r="S105" s="61">
        <f>IF(Q105=0,0,R105/Q105)*100</f>
        <v>67.776853650841545</v>
      </c>
      <c r="T105" s="61">
        <f t="shared" si="124"/>
        <v>17.508414317736019</v>
      </c>
      <c r="U105" s="52">
        <f t="shared" si="125"/>
        <v>-132529271.87419993</v>
      </c>
      <c r="V105" s="52"/>
      <c r="W105" s="52">
        <f>SUM(W106:W108)</f>
        <v>46211977.969999999</v>
      </c>
      <c r="X105" s="52">
        <f t="shared" ref="X105:Y105" si="136">SUM(X106:X108)</f>
        <v>1001726260.8</v>
      </c>
      <c r="Y105" s="52">
        <f t="shared" si="136"/>
        <v>282147410.13</v>
      </c>
      <c r="Z105" s="52">
        <f>SUM(Z106:Z108)</f>
        <v>237954048.88340002</v>
      </c>
      <c r="AA105" s="61">
        <f t="shared" si="126"/>
        <v>84.336782951068813</v>
      </c>
      <c r="AB105" s="61">
        <f t="shared" si="127"/>
        <v>23.754398601207164</v>
      </c>
      <c r="AC105" s="62">
        <f t="shared" si="128"/>
        <v>-44193361.246599972</v>
      </c>
      <c r="AD105" s="62"/>
      <c r="AE105" s="62">
        <f>+[2]CPPY!AI105</f>
        <v>0</v>
      </c>
      <c r="AF105" s="52">
        <f>SUM(AF106:AF108)</f>
        <v>0</v>
      </c>
      <c r="AG105" s="52">
        <f>SUM(AG106:AG108)</f>
        <v>0</v>
      </c>
      <c r="AH105" s="52">
        <f>SUM(AH106:AH108)</f>
        <v>0</v>
      </c>
      <c r="AI105" s="61">
        <f t="shared" si="129"/>
        <v>0</v>
      </c>
      <c r="AJ105" s="61">
        <f t="shared" si="130"/>
        <v>0</v>
      </c>
      <c r="AK105" s="52">
        <f t="shared" si="131"/>
        <v>0</v>
      </c>
      <c r="AL105" s="52"/>
      <c r="AM105" s="52">
        <f>SUM(AM106:AM108)</f>
        <v>2849036.85</v>
      </c>
      <c r="AN105" s="52">
        <f>LOOKUP(12,'[2]Plan-Eco'!$AW$13:$BH$13,'[2]Plan-Eco'!$AW105:$BH105)</f>
        <v>17859866</v>
      </c>
      <c r="AO105" s="52">
        <f>SUM(AO106:AO108)</f>
        <v>4848030</v>
      </c>
      <c r="AP105" s="52">
        <f>SUM(AP106:AP108)</f>
        <v>3736872.33</v>
      </c>
      <c r="AQ105" s="61">
        <f t="shared" si="132"/>
        <v>77.080222894660309</v>
      </c>
      <c r="AR105" s="61">
        <f t="shared" si="133"/>
        <v>20.923294329307961</v>
      </c>
      <c r="AS105" s="52">
        <f t="shared" si="134"/>
        <v>-1111157.67</v>
      </c>
      <c r="AT105"/>
      <c r="AU105"/>
      <c r="AV105"/>
      <c r="AW105"/>
      <c r="AX105"/>
      <c r="AY105"/>
      <c r="AZ105"/>
      <c r="BA105"/>
      <c r="BB105"/>
      <c r="BC105"/>
      <c r="BD105"/>
      <c r="BE105"/>
    </row>
    <row r="106" spans="1:57">
      <c r="A106" s="81"/>
      <c r="B106" s="81"/>
      <c r="C106" s="58" t="s">
        <v>41</v>
      </c>
      <c r="D106" s="81" t="s">
        <v>176</v>
      </c>
      <c r="E106" s="81"/>
      <c r="F106" s="81"/>
      <c r="G106" s="81">
        <f t="shared" ref="G106:I107" si="137">O106+W106+AE106+AM106</f>
        <v>232971004.61919999</v>
      </c>
      <c r="H106" s="81">
        <f t="shared" si="137"/>
        <v>1407689318.0999999</v>
      </c>
      <c r="I106" s="81">
        <f t="shared" si="137"/>
        <v>350691342.93000001</v>
      </c>
      <c r="J106" s="81">
        <f>R106+Z106+AP106</f>
        <v>326225569.27770001</v>
      </c>
      <c r="K106" s="68">
        <f>IF(I106=0,0,J106/I106)*100</f>
        <v>93.02355927925386</v>
      </c>
      <c r="L106" s="68">
        <f>IF(H106=0,0,J106/H106)*100</f>
        <v>23.174543209436038</v>
      </c>
      <c r="M106" s="81">
        <f>+J106-I106</f>
        <v>-24465773.6523</v>
      </c>
      <c r="N106" s="81"/>
      <c r="O106" s="81">
        <f>+LOOKUP('[2]Report-Date'!$B$1,[2]CPPY!$G$11:$R$11,[2]CPPY!G106:R106)</f>
        <v>211646252.1462</v>
      </c>
      <c r="P106" s="81">
        <f>LOOKUP(12,'[2]Plan-Eco'!$G$13:$R$13,'[2]Plan-Eco'!$G106:$R106)</f>
        <v>784349214.19999993</v>
      </c>
      <c r="Q106" s="58">
        <f>LOOKUP('[2]Report-Date'!$B$1,'[2]Plan-Eco'!$G$13:$R$13,'[2]Plan-Eco'!$G106:$R106)</f>
        <v>191174023.59999999</v>
      </c>
      <c r="R106" s="58">
        <f>LOOKUP('[2]Report-Date'!$B$1,'[2]Actual-Eco'!$G$13:$R$13,'[2]Actual-Eco'!$G106:$R106)</f>
        <v>174484839.11770001</v>
      </c>
      <c r="S106" s="68">
        <f t="shared" ref="S106:S161" si="138">(IF(Q106=0,0,R106/Q106)*100)</f>
        <v>91.270160993619427</v>
      </c>
      <c r="T106" s="68">
        <f t="shared" si="124"/>
        <v>22.245810406741658</v>
      </c>
      <c r="U106" s="81">
        <f t="shared" si="125"/>
        <v>-16689184.482299984</v>
      </c>
      <c r="V106" s="81"/>
      <c r="W106" s="67">
        <f>LOOKUP('[2]Report-Date'!$B$1,[2]CPPY!$U$11:$AF$11,[2]CPPY!U106:AF106)</f>
        <v>19289773.993000001</v>
      </c>
      <c r="X106" s="81">
        <f>LOOKUP(12,'[2]Plan-Eco'!$U$13:$AG$13,'[2]Plan-Eco'!$U106:$AG106)</f>
        <v>610922909.89999998</v>
      </c>
      <c r="Y106" s="81">
        <f>LOOKUP('[2]Report-Date'!$B$1,'[2]Plan-Eco'!$U$13:$AG$13,'[2]Plan-Eco'!$U106:$AG106)</f>
        <v>156474021.53</v>
      </c>
      <c r="Z106" s="81">
        <f>LOOKUP('[2]Report-Date'!$B$1,'[2]Actual-Eco'!$U$13:$AG$13,'[2]Actual-Eco'!$U106:$AG106)</f>
        <v>148911413.22</v>
      </c>
      <c r="AA106" s="78">
        <f t="shared" si="126"/>
        <v>95.166860136875783</v>
      </c>
      <c r="AB106" s="78">
        <f t="shared" si="127"/>
        <v>24.374828772483724</v>
      </c>
      <c r="AC106" s="128">
        <f t="shared" si="128"/>
        <v>-7562608.3100000024</v>
      </c>
      <c r="AD106" s="129"/>
      <c r="AE106" s="71">
        <f>+LOOKUP('[2]Report-Date'!$B$1,[2]CPPY!$AI$11:$AT$11,[2]CPPY!AI106:AT106)</f>
        <v>0</v>
      </c>
      <c r="AF106" s="58">
        <f>LOOKUP(12,'[2]Plan-Eco'!$AI$13:$AU$13,'[2]Plan-Eco'!$AI106:$AU106)</f>
        <v>0</v>
      </c>
      <c r="AG106" s="58">
        <f>LOOKUP('[2]Report-Date'!$B$1,'[2]Plan-Eco'!$AI$13:$AU$13,'[2]Plan-Eco'!$AI106:$AU106)</f>
        <v>0</v>
      </c>
      <c r="AH106" s="58">
        <f>LOOKUP('[2]Report-Date'!$B$1,'[2]Actual-Eco'!$AI$13:$AU$13,'[2]Actual-Eco'!$AI106:$AU106)</f>
        <v>0</v>
      </c>
      <c r="AI106" s="68">
        <f t="shared" si="129"/>
        <v>0</v>
      </c>
      <c r="AJ106" s="68">
        <f t="shared" si="130"/>
        <v>0</v>
      </c>
      <c r="AK106" s="81">
        <f t="shared" si="131"/>
        <v>0</v>
      </c>
      <c r="AL106" s="81"/>
      <c r="AM106" s="58">
        <f>+LOOKUP('[2]Report-Date'!$B$1,[2]CPPY!$AW$11:$BH$11,[2]CPPY!AW106:BH106)</f>
        <v>2034978.48</v>
      </c>
      <c r="AN106" s="130">
        <f>LOOKUP(12,'[2]Plan-Eco'!$AW$13:$BH$13,'[2]Plan-Eco'!$AW106:$BH106)</f>
        <v>12417194</v>
      </c>
      <c r="AO106" s="58">
        <f>LOOKUP('[2]Report-Date'!$B$1,'[2]Plan-Eco'!$AW$13:$BH$13,'[2]Plan-Eco'!$AW106:$BH106)</f>
        <v>3043297.8</v>
      </c>
      <c r="AP106" s="58">
        <f>LOOKUP('[2]Report-Date'!$B$1,'[2]Actual-Eco'!$AW$13:$BI$13,'[2]Actual-Eco'!$AW106:$BI106)</f>
        <v>2829316.9400000004</v>
      </c>
      <c r="AQ106" s="68">
        <f t="shared" si="132"/>
        <v>92.968783403319932</v>
      </c>
      <c r="AR106" s="68">
        <f t="shared" si="133"/>
        <v>22.785477459722387</v>
      </c>
      <c r="AS106" s="81">
        <f t="shared" si="134"/>
        <v>-213980.8599999994</v>
      </c>
      <c r="AT106"/>
      <c r="AU106"/>
      <c r="AV106"/>
      <c r="AW106"/>
      <c r="AX106"/>
      <c r="AY106"/>
      <c r="AZ106"/>
      <c r="BA106"/>
      <c r="BB106"/>
      <c r="BC106"/>
      <c r="BD106"/>
      <c r="BE106"/>
    </row>
    <row r="107" spans="1:57">
      <c r="A107" s="81"/>
      <c r="B107" s="81"/>
      <c r="C107" s="58" t="s">
        <v>43</v>
      </c>
      <c r="D107" s="81" t="s">
        <v>177</v>
      </c>
      <c r="E107" s="81"/>
      <c r="F107" s="81"/>
      <c r="G107" s="81">
        <f t="shared" si="137"/>
        <v>21467716.4778</v>
      </c>
      <c r="H107" s="81">
        <f t="shared" si="137"/>
        <v>132873140.7</v>
      </c>
      <c r="I107" s="81">
        <f t="shared" si="137"/>
        <v>33205419.41</v>
      </c>
      <c r="J107" s="131">
        <f>R107+Z107+AP107</f>
        <v>29714322.717900001</v>
      </c>
      <c r="K107" s="68">
        <f>IF(I107=0,0,J107/I107)*100</f>
        <v>89.486364713560477</v>
      </c>
      <c r="L107" s="68">
        <f>IF(H107=0,0,J107/H107)*100</f>
        <v>22.362926443493031</v>
      </c>
      <c r="M107" s="81">
        <f>+J107-I107</f>
        <v>-3491096.6920999996</v>
      </c>
      <c r="N107" s="81"/>
      <c r="O107" s="81">
        <f>+LOOKUP('[2]Report-Date'!$B$1,[2]CPPY!$G$11:$R$11,[2]CPPY!G107:R107)</f>
        <v>19254403.229800001</v>
      </c>
      <c r="P107" s="81">
        <f>LOOKUP(12,'[2]Plan-Eco'!$G$13:$R$13,'[2]Plan-Eco'!$G107:$R107)</f>
        <v>63357929.200000003</v>
      </c>
      <c r="Q107" s="58">
        <f>LOOKUP('[2]Report-Date'!$B$1,'[2]Plan-Eco'!$G$13:$R$13,'[2]Plan-Eco'!$G107:$R107)</f>
        <v>15482118</v>
      </c>
      <c r="R107" s="81">
        <f>LOOKUP('[2]Report-Date'!$B$1,'[2]Actual-Eco'!$G$13:$R$13,'[2]Actual-Eco'!$G107:$R107)</f>
        <v>13507402.7574</v>
      </c>
      <c r="S107" s="68">
        <f t="shared" si="138"/>
        <v>87.245186720576612</v>
      </c>
      <c r="T107" s="68">
        <f t="shared" si="124"/>
        <v>21.319198603795275</v>
      </c>
      <c r="U107" s="81">
        <f t="shared" si="125"/>
        <v>-1974715.2425999995</v>
      </c>
      <c r="V107" s="81"/>
      <c r="W107" s="67">
        <f>LOOKUP('[2]Report-Date'!$B$1,[2]CPPY!$U$11:$AF$11,[2]CPPY!U107:AF107)</f>
        <v>1995471.058</v>
      </c>
      <c r="X107" s="81">
        <f>LOOKUP(12,'[2]Plan-Eco'!$U$13:$AG$13,'[2]Plan-Eco'!$U107:$AG107)</f>
        <v>67369820.299999997</v>
      </c>
      <c r="Y107" s="81">
        <f>LOOKUP('[2]Report-Date'!$B$1,'[2]Plan-Eco'!$U$13:$AG$13,'[2]Plan-Eco'!$U107:$AG107)</f>
        <v>17193725.41</v>
      </c>
      <c r="Z107" s="81">
        <f>LOOKUP('[2]Report-Date'!$B$1,'[2]Actual-Eco'!$U$13:$AG$13,'[2]Actual-Eco'!$U107:$AG107)</f>
        <v>15916732.5405</v>
      </c>
      <c r="AA107" s="78">
        <f t="shared" si="126"/>
        <v>92.572913437612002</v>
      </c>
      <c r="AB107" s="78">
        <f t="shared" si="127"/>
        <v>23.625909152825812</v>
      </c>
      <c r="AC107" s="128">
        <f t="shared" si="128"/>
        <v>-1276992.8695</v>
      </c>
      <c r="AD107" s="129"/>
      <c r="AE107" s="71">
        <f>+LOOKUP('[2]Report-Date'!$B$1,[2]CPPY!$AI$11:$AT$11,[2]CPPY!AI107:AT107)</f>
        <v>0</v>
      </c>
      <c r="AF107" s="58">
        <f>LOOKUP(12,'[2]Plan-Eco'!$AI$13:$AU$13,'[2]Plan-Eco'!$AI107:$AU107)</f>
        <v>0</v>
      </c>
      <c r="AG107" s="58">
        <f>LOOKUP('[2]Report-Date'!$B$1,'[2]Plan-Eco'!$AI$13:$AU$13,'[2]Plan-Eco'!$AI107:$AU107)</f>
        <v>0</v>
      </c>
      <c r="AH107" s="58">
        <f>LOOKUP('[2]Report-Date'!$B$1,'[2]Actual-Eco'!$AI$13:$AU$13,'[2]Actual-Eco'!$AI107:$AU107)</f>
        <v>0</v>
      </c>
      <c r="AI107" s="68">
        <f t="shared" si="129"/>
        <v>0</v>
      </c>
      <c r="AJ107" s="68">
        <f t="shared" si="130"/>
        <v>0</v>
      </c>
      <c r="AK107" s="81">
        <f t="shared" si="131"/>
        <v>0</v>
      </c>
      <c r="AL107" s="81"/>
      <c r="AM107" s="58">
        <f>+LOOKUP('[2]Report-Date'!$B$1,[2]CPPY!$AW$11:$BH$11,[2]CPPY!AW107:BH107)</f>
        <v>217842.19</v>
      </c>
      <c r="AN107" s="130">
        <f>LOOKUP(12,'[2]Plan-Eco'!$AW$13:$BH$13,'[2]Plan-Eco'!$AW107:$BH107)</f>
        <v>2145391.2000000002</v>
      </c>
      <c r="AO107" s="58">
        <f>LOOKUP('[2]Report-Date'!$B$1,'[2]Plan-Eco'!$AW$13:$BH$13,'[2]Plan-Eco'!$AW107:$BH107)</f>
        <v>529576</v>
      </c>
      <c r="AP107" s="58">
        <f>LOOKUP('[2]Report-Date'!$B$1,'[2]Actual-Eco'!$AW$13:$BI$13,'[2]Actual-Eco'!$AW107:$BI107)</f>
        <v>290187.42</v>
      </c>
      <c r="AQ107" s="68">
        <f t="shared" si="132"/>
        <v>54.796180340498815</v>
      </c>
      <c r="AR107" s="68">
        <f t="shared" si="133"/>
        <v>13.526084193875686</v>
      </c>
      <c r="AS107" s="81">
        <f t="shared" si="134"/>
        <v>-239388.58000000002</v>
      </c>
      <c r="AT107"/>
      <c r="AU107"/>
      <c r="AV107"/>
      <c r="AW107"/>
      <c r="AX107"/>
      <c r="AY107"/>
      <c r="AZ107"/>
      <c r="BA107"/>
      <c r="BB107"/>
      <c r="BC107"/>
      <c r="BD107"/>
      <c r="BE107"/>
    </row>
    <row r="108" spans="1:57">
      <c r="A108" s="81"/>
      <c r="B108" s="81"/>
      <c r="C108" s="58" t="s">
        <v>65</v>
      </c>
      <c r="D108" s="81" t="s">
        <v>178</v>
      </c>
      <c r="E108" s="81"/>
      <c r="F108" s="81"/>
      <c r="G108" s="81">
        <f>SUM(G109:G122)-G121</f>
        <v>153564543.98160002</v>
      </c>
      <c r="H108" s="81">
        <f>SUM(H109:H122)-H121</f>
        <v>1071153416.4000001</v>
      </c>
      <c r="I108" s="81">
        <f>SUM(I109:I122)-I121</f>
        <v>314384622.49000001</v>
      </c>
      <c r="J108" s="81">
        <f>SUM(J109:J122)-J121</f>
        <v>164507702.04359996</v>
      </c>
      <c r="K108" s="68">
        <f t="shared" ref="K108:K120" si="139">IF(I108=0,0,J108/I108)*100</f>
        <v>52.326892053644471</v>
      </c>
      <c r="L108" s="68">
        <f t="shared" ref="L108:L120" si="140">IF(H108=0,0,J108/H108)*100</f>
        <v>15.357996298652326</v>
      </c>
      <c r="M108" s="81">
        <f t="shared" ref="M108:M130" si="141">+J108-I108</f>
        <v>-149876920.44640005</v>
      </c>
      <c r="N108" s="81"/>
      <c r="O108" s="81">
        <f>SUM(O109:O122)-O121</f>
        <v>128041594.88260001</v>
      </c>
      <c r="P108" s="81">
        <f>SUM(P109:P122)-P121</f>
        <v>744422605</v>
      </c>
      <c r="Q108" s="81">
        <f>SUM(Q109:Q122)-Q121</f>
        <v>204629803.09999996</v>
      </c>
      <c r="R108" s="81">
        <f>SUM(R109:R122)-R121</f>
        <v>90764430.950699985</v>
      </c>
      <c r="S108" s="68">
        <f t="shared" si="138"/>
        <v>44.355430917530896</v>
      </c>
      <c r="T108" s="68">
        <f t="shared" si="124"/>
        <v>12.192594682250411</v>
      </c>
      <c r="U108" s="81">
        <f t="shared" si="125"/>
        <v>-113865372.14929998</v>
      </c>
      <c r="V108" s="81"/>
      <c r="W108" s="81">
        <f>SUM(W109:W122)</f>
        <v>24926732.919</v>
      </c>
      <c r="X108" s="81">
        <f>SUM(X109:X122)</f>
        <v>323433530.59999996</v>
      </c>
      <c r="Y108" s="81">
        <f>SUM(Y109:Y122)</f>
        <v>108479663.19</v>
      </c>
      <c r="Z108" s="81">
        <f>SUM(Z109:Z122)</f>
        <v>73125903.122899994</v>
      </c>
      <c r="AA108" s="78">
        <f t="shared" si="126"/>
        <v>67.409780757542919</v>
      </c>
      <c r="AB108" s="78">
        <f t="shared" si="127"/>
        <v>22.609252351555661</v>
      </c>
      <c r="AC108" s="128">
        <f t="shared" si="128"/>
        <v>-35353760.067100003</v>
      </c>
      <c r="AD108" s="129"/>
      <c r="AE108" s="128">
        <f>+[2]CPPY!AI108</f>
        <v>0</v>
      </c>
      <c r="AF108" s="81">
        <f>SUM(AF109:AF122)</f>
        <v>0</v>
      </c>
      <c r="AG108" s="81">
        <f>SUM(AG109:AG122)</f>
        <v>0</v>
      </c>
      <c r="AH108" s="81">
        <f>SUM(AH109:AH122)</f>
        <v>0</v>
      </c>
      <c r="AI108" s="68">
        <f t="shared" si="129"/>
        <v>0</v>
      </c>
      <c r="AJ108" s="68">
        <f t="shared" si="130"/>
        <v>0</v>
      </c>
      <c r="AK108" s="81">
        <f t="shared" si="131"/>
        <v>0</v>
      </c>
      <c r="AL108" s="81"/>
      <c r="AM108" s="81">
        <f t="shared" ref="AM108:AO108" si="142">SUM(AM109:AM122)</f>
        <v>596216.18000000005</v>
      </c>
      <c r="AN108" s="81">
        <f t="shared" si="142"/>
        <v>3297280.8000000003</v>
      </c>
      <c r="AO108" s="81">
        <f t="shared" si="142"/>
        <v>1275156.2000000002</v>
      </c>
      <c r="AP108" s="81">
        <f>SUM(AP109:AP122)</f>
        <v>617367.97</v>
      </c>
      <c r="AQ108" s="68">
        <f t="shared" si="132"/>
        <v>48.415085932217551</v>
      </c>
      <c r="AR108" s="68">
        <f t="shared" si="133"/>
        <v>18.723548507000068</v>
      </c>
      <c r="AS108" s="81">
        <f t="shared" si="134"/>
        <v>-657788.23000000021</v>
      </c>
      <c r="AT108"/>
      <c r="AU108"/>
      <c r="AV108"/>
      <c r="AW108"/>
      <c r="AX108"/>
      <c r="AY108"/>
      <c r="AZ108"/>
      <c r="BA108"/>
      <c r="BB108"/>
      <c r="BC108"/>
      <c r="BD108"/>
      <c r="BE108"/>
    </row>
    <row r="109" spans="1:57">
      <c r="A109" s="81"/>
      <c r="B109" s="81"/>
      <c r="C109" s="81"/>
      <c r="D109" s="81" t="s">
        <v>179</v>
      </c>
      <c r="E109" s="81"/>
      <c r="G109" s="81">
        <f t="shared" ref="G109:I124" si="143">O109+W109+AE109+AM109</f>
        <v>5711102.0592999998</v>
      </c>
      <c r="H109" s="81">
        <f t="shared" si="143"/>
        <v>29626104.899999999</v>
      </c>
      <c r="I109" s="81">
        <f t="shared" si="143"/>
        <v>8286191.79</v>
      </c>
      <c r="J109" s="81">
        <f t="shared" ref="J109:J122" si="144">R109+Z109+AP109+AH109</f>
        <v>6342822.7374</v>
      </c>
      <c r="K109" s="68">
        <f t="shared" si="139"/>
        <v>76.546897515149112</v>
      </c>
      <c r="L109" s="68">
        <f t="shared" si="140"/>
        <v>21.409573613573482</v>
      </c>
      <c r="M109" s="81">
        <f t="shared" si="141"/>
        <v>-1943369.0526000001</v>
      </c>
      <c r="N109" s="81"/>
      <c r="O109" s="81">
        <f>+LOOKUP('[2]Report-Date'!$B$1,[2]CPPY!$G$11:$R$11,[2]CPPY!G109:R109)</f>
        <v>5055105.1052999999</v>
      </c>
      <c r="P109" s="81">
        <f>LOOKUP(12,'[2]Plan-Eco'!$G$13:$R$13,'[2]Plan-Eco'!$G109:$R109)</f>
        <v>19111751.699999999</v>
      </c>
      <c r="Q109" s="58">
        <f>LOOKUP('[2]Report-Date'!$B$1,'[2]Plan-Eco'!$G$13:$R$13,'[2]Plan-Eco'!$G109:$R109)</f>
        <v>5112719.0999999996</v>
      </c>
      <c r="R109" s="81">
        <f>LOOKUP('[2]Report-Date'!$B$1,'[2]Actual-Eco'!$G$13:$R$13,'[2]Actual-Eco'!$G109:$R109)</f>
        <v>3817730.7434</v>
      </c>
      <c r="S109" s="68">
        <f t="shared" si="138"/>
        <v>74.671239877035305</v>
      </c>
      <c r="T109" s="68">
        <f t="shared" si="124"/>
        <v>19.975828502418228</v>
      </c>
      <c r="U109" s="81">
        <f t="shared" si="125"/>
        <v>-1294988.3565999996</v>
      </c>
      <c r="V109" s="81"/>
      <c r="W109" s="67">
        <f>LOOKUP('[2]Report-Date'!$B$1,[2]CPPY!$U$11:$AF$11,[2]CPPY!U109:AF109)</f>
        <v>629079.61399999994</v>
      </c>
      <c r="X109" s="81">
        <f>LOOKUP(12,'[2]Plan-Eco'!$U$13:$AG$13,'[2]Plan-Eco'!$U109:$AG109)</f>
        <v>10337334.699999999</v>
      </c>
      <c r="Y109" s="81">
        <f>LOOKUP('[2]Report-Date'!$B$1,'[2]Plan-Eco'!$U$13:$AG$13,'[2]Plan-Eco'!$U109:$AG109)</f>
        <v>3119716.39</v>
      </c>
      <c r="Z109" s="81">
        <f>LOOKUP('[2]Report-Date'!$B$1,'[2]Actual-Eco'!$U$13:$AG$13,'[2]Actual-Eco'!$U109:$AG109)</f>
        <v>2493747.1140000001</v>
      </c>
      <c r="AA109" s="78">
        <f t="shared" si="126"/>
        <v>79.935058263421183</v>
      </c>
      <c r="AB109" s="78">
        <f t="shared" si="127"/>
        <v>24.123695191953107</v>
      </c>
      <c r="AC109" s="128">
        <f t="shared" si="128"/>
        <v>-625969.27600000007</v>
      </c>
      <c r="AD109" s="129"/>
      <c r="AE109" s="71">
        <f>+LOOKUP('[2]Report-Date'!$B$1,[2]CPPY!$AI$11:$AT$11,[2]CPPY!AI109:AT109)</f>
        <v>0</v>
      </c>
      <c r="AF109" s="58">
        <f>LOOKUP(12,'[2]Plan-Eco'!$AI$13:$AU$13,'[2]Plan-Eco'!$AI109:$AU109)</f>
        <v>0</v>
      </c>
      <c r="AG109" s="58">
        <f>LOOKUP('[2]Report-Date'!$B$1,'[2]Plan-Eco'!$AI$13:$AU$13,'[2]Plan-Eco'!$AI109:$AU109)</f>
        <v>0</v>
      </c>
      <c r="AH109" s="58">
        <f>LOOKUP('[2]Report-Date'!$B$1,'[2]Actual-Eco'!$AI$13:$AU$13,'[2]Actual-Eco'!$AI109:$AU109)</f>
        <v>0</v>
      </c>
      <c r="AI109" s="68">
        <f t="shared" si="129"/>
        <v>0</v>
      </c>
      <c r="AJ109" s="68">
        <f t="shared" si="130"/>
        <v>0</v>
      </c>
      <c r="AK109" s="81">
        <f t="shared" si="131"/>
        <v>0</v>
      </c>
      <c r="AL109" s="81"/>
      <c r="AM109" s="58">
        <f>+LOOKUP('[2]Report-Date'!$B$1,[2]CPPY!$AW$11:$BH$11,[2]CPPY!AW109:BH109)</f>
        <v>26917.34</v>
      </c>
      <c r="AN109" s="130">
        <f>LOOKUP(12,'[2]Plan-Eco'!$AW$13:$BH$13,'[2]Plan-Eco'!$AW109:$BH109)</f>
        <v>177018.50000000003</v>
      </c>
      <c r="AO109" s="58">
        <f>LOOKUP('[2]Report-Date'!$B$1,'[2]Plan-Eco'!$AW$13:$BH$13,'[2]Plan-Eco'!$AW109:$BH109)</f>
        <v>53756.3</v>
      </c>
      <c r="AP109" s="58">
        <f>LOOKUP('[2]Report-Date'!$B$1,'[2]Actual-Eco'!$AW$13:$BI$13,'[2]Actual-Eco'!$AW109:$BI109)</f>
        <v>31344.880000000001</v>
      </c>
      <c r="AQ109" s="68">
        <f t="shared" si="132"/>
        <v>58.309221430790437</v>
      </c>
      <c r="AR109" s="68">
        <f t="shared" si="133"/>
        <v>17.707121007126371</v>
      </c>
      <c r="AS109" s="81">
        <f t="shared" si="134"/>
        <v>-22411.420000000002</v>
      </c>
      <c r="AT109"/>
      <c r="AU109"/>
      <c r="AV109"/>
      <c r="AW109"/>
      <c r="AX109"/>
      <c r="AY109"/>
      <c r="AZ109"/>
      <c r="BA109"/>
      <c r="BB109"/>
      <c r="BC109"/>
      <c r="BD109"/>
      <c r="BE109"/>
    </row>
    <row r="110" spans="1:57">
      <c r="A110" s="81"/>
      <c r="B110" s="81"/>
      <c r="C110" s="81"/>
      <c r="D110" s="81"/>
      <c r="E110" s="132" t="s">
        <v>180</v>
      </c>
      <c r="G110" s="81">
        <f t="shared" si="143"/>
        <v>34124320.532400005</v>
      </c>
      <c r="H110" s="81">
        <f t="shared" si="143"/>
        <v>122585635.09999999</v>
      </c>
      <c r="I110" s="81">
        <f t="shared" si="143"/>
        <v>45965114.100000001</v>
      </c>
      <c r="J110" s="81">
        <f t="shared" si="144"/>
        <v>34584163.695299998</v>
      </c>
      <c r="K110" s="68">
        <f t="shared" si="139"/>
        <v>75.240025772719648</v>
      </c>
      <c r="L110" s="68">
        <f t="shared" si="140"/>
        <v>28.212248251671372</v>
      </c>
      <c r="M110" s="81">
        <f t="shared" si="141"/>
        <v>-11380950.404700004</v>
      </c>
      <c r="N110" s="81"/>
      <c r="O110" s="81">
        <f>+LOOKUP('[2]Report-Date'!$B$1,[2]CPPY!$G$11:$R$11,[2]CPPY!G110:R110)</f>
        <v>31344085.659400001</v>
      </c>
      <c r="P110" s="81">
        <f>LOOKUP(12,'[2]Plan-Eco'!$G$13:$R$13,'[2]Plan-Eco'!$G110:$R110)</f>
        <v>47934552.799999997</v>
      </c>
      <c r="Q110" s="58">
        <f>LOOKUP('[2]Report-Date'!$B$1,'[2]Plan-Eco'!$G$13:$R$13,'[2]Plan-Eco'!$G110:$R110)</f>
        <v>17528499.699999999</v>
      </c>
      <c r="R110" s="81">
        <f>LOOKUP('[2]Report-Date'!$B$1,'[2]Actual-Eco'!$G$13:$R$13,'[2]Actual-Eco'!$G110:$R110)</f>
        <v>11360932.056299999</v>
      </c>
      <c r="S110" s="68">
        <f t="shared" si="138"/>
        <v>64.814058537479966</v>
      </c>
      <c r="T110" s="68">
        <f t="shared" si="124"/>
        <v>23.700924265846076</v>
      </c>
      <c r="U110" s="81">
        <f t="shared" si="125"/>
        <v>-6167567.6436999999</v>
      </c>
      <c r="V110" s="81"/>
      <c r="W110" s="67">
        <f>LOOKUP('[2]Report-Date'!$B$1,[2]CPPY!$U$11:$AF$11,[2]CPPY!U110:AF110)</f>
        <v>2633958.1030000001</v>
      </c>
      <c r="X110" s="81">
        <f>LOOKUP(12,'[2]Plan-Eco'!$U$13:$AG$13,'[2]Plan-Eco'!$U110:$AG110)</f>
        <v>74195580.5</v>
      </c>
      <c r="Y110" s="81">
        <f>LOOKUP('[2]Report-Date'!$B$1,'[2]Plan-Eco'!$U$13:$AG$13,'[2]Plan-Eco'!$U110:$AG110)</f>
        <v>28264026.199999999</v>
      </c>
      <c r="Z110" s="81">
        <f>LOOKUP('[2]Report-Date'!$B$1,'[2]Actual-Eco'!$U$13:$AG$13,'[2]Actual-Eco'!$U110:$AG110)</f>
        <v>23092646.688999999</v>
      </c>
      <c r="AA110" s="78">
        <f t="shared" si="126"/>
        <v>81.703316171565106</v>
      </c>
      <c r="AB110" s="78">
        <f t="shared" si="127"/>
        <v>31.124019157717893</v>
      </c>
      <c r="AC110" s="128">
        <f t="shared" si="128"/>
        <v>-5171379.5109999999</v>
      </c>
      <c r="AD110" s="129"/>
      <c r="AE110" s="71">
        <f>+LOOKUP('[2]Report-Date'!$B$1,[2]CPPY!$AI$11:$AT$11,[2]CPPY!AI110:AT110)</f>
        <v>0</v>
      </c>
      <c r="AF110" s="58">
        <f>LOOKUP(12,'[2]Plan-Eco'!$AI$13:$AU$13,'[2]Plan-Eco'!$AI110:$AU110)</f>
        <v>0</v>
      </c>
      <c r="AG110" s="58">
        <f>LOOKUP('[2]Report-Date'!$B$1,'[2]Plan-Eco'!$AI$13:$AU$13,'[2]Plan-Eco'!$AI110:$AU110)</f>
        <v>0</v>
      </c>
      <c r="AH110" s="58">
        <f>LOOKUP('[2]Report-Date'!$B$1,'[2]Actual-Eco'!$AI$13:$AU$13,'[2]Actual-Eco'!$AI110:$AU110)</f>
        <v>0</v>
      </c>
      <c r="AI110" s="68">
        <f t="shared" si="129"/>
        <v>0</v>
      </c>
      <c r="AJ110" s="68">
        <f t="shared" si="130"/>
        <v>0</v>
      </c>
      <c r="AK110" s="81">
        <f t="shared" si="131"/>
        <v>0</v>
      </c>
      <c r="AL110" s="81"/>
      <c r="AM110" s="58">
        <f>+LOOKUP('[2]Report-Date'!$B$1,[2]CPPY!$AW$11:$BH$11,[2]CPPY!AW110:BH110)</f>
        <v>146276.76999999999</v>
      </c>
      <c r="AN110" s="130">
        <f>LOOKUP(12,'[2]Plan-Eco'!$AW$13:$BH$13,'[2]Plan-Eco'!$AW110:$BH110)</f>
        <v>455501.80000000005</v>
      </c>
      <c r="AO110" s="58">
        <f>LOOKUP('[2]Report-Date'!$B$1,'[2]Plan-Eco'!$AW$13:$BH$13,'[2]Plan-Eco'!$AW110:$BH110)</f>
        <v>172588.2</v>
      </c>
      <c r="AP110" s="58">
        <f>LOOKUP('[2]Report-Date'!$B$1,'[2]Actual-Eco'!$AW$13:$BI$13,'[2]Actual-Eco'!$AW110:$BI110)</f>
        <v>130584.95</v>
      </c>
      <c r="AQ110" s="68">
        <f t="shared" si="132"/>
        <v>75.662733605194319</v>
      </c>
      <c r="AR110" s="68">
        <f t="shared" si="133"/>
        <v>28.66837189227353</v>
      </c>
      <c r="AS110" s="81">
        <f t="shared" si="134"/>
        <v>-42003.250000000015</v>
      </c>
      <c r="AT110"/>
      <c r="AU110"/>
      <c r="AV110"/>
      <c r="AW110"/>
      <c r="AX110"/>
      <c r="AY110"/>
      <c r="AZ110"/>
      <c r="BA110"/>
      <c r="BB110"/>
      <c r="BC110"/>
      <c r="BD110"/>
      <c r="BE110"/>
    </row>
    <row r="111" spans="1:57">
      <c r="A111" s="81"/>
      <c r="B111" s="81"/>
      <c r="C111" s="81"/>
      <c r="D111" s="81"/>
      <c r="E111" s="132" t="s">
        <v>181</v>
      </c>
      <c r="G111" s="81">
        <f t="shared" si="143"/>
        <v>8496028.5057999995</v>
      </c>
      <c r="H111" s="81">
        <f t="shared" si="143"/>
        <v>46634205.799999997</v>
      </c>
      <c r="I111" s="81">
        <f t="shared" si="143"/>
        <v>11879437.32</v>
      </c>
      <c r="J111" s="81">
        <f t="shared" si="144"/>
        <v>8512031.4480000008</v>
      </c>
      <c r="K111" s="68">
        <f t="shared" si="139"/>
        <v>71.653490133487239</v>
      </c>
      <c r="L111" s="68">
        <f t="shared" si="140"/>
        <v>18.252763828562944</v>
      </c>
      <c r="M111" s="81">
        <f t="shared" si="141"/>
        <v>-3367405.8719999995</v>
      </c>
      <c r="N111" s="81"/>
      <c r="O111" s="81">
        <f>+LOOKUP('[2]Report-Date'!$B$1,[2]CPPY!$G$11:$R$11,[2]CPPY!G111:R111)</f>
        <v>6720811.3408000004</v>
      </c>
      <c r="P111" s="81">
        <f>LOOKUP(12,'[2]Plan-Eco'!$G$13:$R$13,'[2]Plan-Eco'!$G111:$R111)</f>
        <v>34125481.299999997</v>
      </c>
      <c r="Q111" s="58">
        <f>LOOKUP('[2]Report-Date'!$B$1,'[2]Plan-Eco'!$G$13:$R$13,'[2]Plan-Eco'!$G111:$R111)</f>
        <v>8343977.5</v>
      </c>
      <c r="R111" s="81">
        <f>LOOKUP('[2]Report-Date'!$B$1,'[2]Actual-Eco'!$G$13:$R$13,'[2]Actual-Eco'!$G111:$R111)</f>
        <v>5550979.7050000001</v>
      </c>
      <c r="S111" s="68">
        <f t="shared" si="138"/>
        <v>66.526781801604812</v>
      </c>
      <c r="T111" s="68">
        <f t="shared" si="124"/>
        <v>16.26637777267042</v>
      </c>
      <c r="U111" s="81">
        <f t="shared" si="125"/>
        <v>-2792997.7949999999</v>
      </c>
      <c r="V111" s="81"/>
      <c r="W111" s="67">
        <f>LOOKUP('[2]Report-Date'!$B$1,[2]CPPY!$U$11:$AF$11,[2]CPPY!U111:AF111)</f>
        <v>1731151.9750000001</v>
      </c>
      <c r="X111" s="81">
        <f>LOOKUP(12,'[2]Plan-Eco'!$U$13:$AG$13,'[2]Plan-Eco'!$U111:$AG111)</f>
        <v>12251235.9</v>
      </c>
      <c r="Y111" s="81">
        <f>LOOKUP('[2]Report-Date'!$B$1,'[2]Plan-Eco'!$U$13:$AG$13,'[2]Plan-Eco'!$U111:$AG111)</f>
        <v>3474166.52</v>
      </c>
      <c r="Z111" s="81">
        <f>LOOKUP('[2]Report-Date'!$B$1,'[2]Actual-Eco'!$U$13:$AG$13,'[2]Actual-Eco'!$U111:$AG111)</f>
        <v>2918278.983</v>
      </c>
      <c r="AA111" s="78">
        <f t="shared" si="126"/>
        <v>83.999398595321225</v>
      </c>
      <c r="AB111" s="78">
        <f t="shared" si="127"/>
        <v>23.820282352084984</v>
      </c>
      <c r="AC111" s="128">
        <f t="shared" si="128"/>
        <v>-555887.53700000001</v>
      </c>
      <c r="AD111" s="129"/>
      <c r="AE111" s="71">
        <f>+LOOKUP('[2]Report-Date'!$B$1,[2]CPPY!$AI$11:$AT$11,[2]CPPY!AI111:AT111)</f>
        <v>0</v>
      </c>
      <c r="AF111" s="58">
        <f>LOOKUP(12,'[2]Plan-Eco'!$AI$13:$AU$13,'[2]Plan-Eco'!$AI111:$AU111)</f>
        <v>0</v>
      </c>
      <c r="AG111" s="58">
        <f>LOOKUP('[2]Report-Date'!$B$1,'[2]Plan-Eco'!$AI$13:$AU$13,'[2]Plan-Eco'!$AI111:$AU111)</f>
        <v>0</v>
      </c>
      <c r="AH111" s="58">
        <f>LOOKUP('[2]Report-Date'!$B$1,'[2]Actual-Eco'!$AI$13:$AU$13,'[2]Actual-Eco'!$AI111:$AU111)</f>
        <v>0</v>
      </c>
      <c r="AI111" s="68">
        <f t="shared" si="129"/>
        <v>0</v>
      </c>
      <c r="AJ111" s="68">
        <f t="shared" si="130"/>
        <v>0</v>
      </c>
      <c r="AK111" s="81">
        <f t="shared" si="131"/>
        <v>0</v>
      </c>
      <c r="AL111" s="81"/>
      <c r="AM111" s="58">
        <f>+LOOKUP('[2]Report-Date'!$B$1,[2]CPPY!$AW$11:$BH$11,[2]CPPY!AW111:BH111)</f>
        <v>44065.19</v>
      </c>
      <c r="AN111" s="130">
        <f>LOOKUP(12,'[2]Plan-Eco'!$AW$13:$BH$13,'[2]Plan-Eco'!$AW111:$BH111)</f>
        <v>257488.6</v>
      </c>
      <c r="AO111" s="58">
        <f>LOOKUP('[2]Report-Date'!$B$1,'[2]Plan-Eco'!$AW$13:$BH$13,'[2]Plan-Eco'!$AW111:$BH111)</f>
        <v>61293.3</v>
      </c>
      <c r="AP111" s="58">
        <f>LOOKUP('[2]Report-Date'!$B$1,'[2]Actual-Eco'!$AW$13:$BI$13,'[2]Actual-Eco'!$AW111:$BI111)</f>
        <v>42772.759999999995</v>
      </c>
      <c r="AQ111" s="68">
        <f t="shared" si="132"/>
        <v>69.783744715980362</v>
      </c>
      <c r="AR111" s="68">
        <f t="shared" si="133"/>
        <v>16.611516004980412</v>
      </c>
      <c r="AS111" s="81">
        <f t="shared" si="134"/>
        <v>-18520.540000000008</v>
      </c>
      <c r="AT111"/>
      <c r="AU111"/>
      <c r="AV111"/>
      <c r="AW111"/>
      <c r="AX111"/>
      <c r="AY111"/>
      <c r="AZ111"/>
      <c r="BA111"/>
      <c r="BB111"/>
      <c r="BC111"/>
      <c r="BD111"/>
      <c r="BE111"/>
    </row>
    <row r="112" spans="1:57">
      <c r="A112" s="81"/>
      <c r="B112" s="81"/>
      <c r="C112" s="81"/>
      <c r="D112" s="81"/>
      <c r="E112" s="132" t="s">
        <v>182</v>
      </c>
      <c r="G112" s="81">
        <f t="shared" si="143"/>
        <v>1805820.3894</v>
      </c>
      <c r="H112" s="81">
        <f t="shared" si="143"/>
        <v>11457437.4</v>
      </c>
      <c r="I112" s="81">
        <f t="shared" si="143"/>
        <v>3187095.51</v>
      </c>
      <c r="J112" s="81">
        <f t="shared" si="144"/>
        <v>1910669.8171999997</v>
      </c>
      <c r="K112" s="68">
        <f t="shared" si="139"/>
        <v>59.950190108987343</v>
      </c>
      <c r="L112" s="68">
        <f t="shared" si="140"/>
        <v>16.676240510814395</v>
      </c>
      <c r="M112" s="81">
        <f t="shared" si="141"/>
        <v>-1276425.6928000001</v>
      </c>
      <c r="N112" s="81"/>
      <c r="O112" s="81">
        <f>+LOOKUP('[2]Report-Date'!$B$1,[2]CPPY!$G$11:$R$11,[2]CPPY!G112:R112)</f>
        <v>1401882.3484</v>
      </c>
      <c r="P112" s="81">
        <f>LOOKUP(12,'[2]Plan-Eco'!$G$13:$R$13,'[2]Plan-Eco'!$G112:$R112)</f>
        <v>8062582.2000000002</v>
      </c>
      <c r="Q112" s="58">
        <f>LOOKUP('[2]Report-Date'!$B$1,'[2]Plan-Eco'!$G$13:$R$13,'[2]Plan-Eco'!$G112:$R112)</f>
        <v>2236467.7999999998</v>
      </c>
      <c r="R112" s="81">
        <f>LOOKUP('[2]Report-Date'!$B$1,'[2]Actual-Eco'!$G$13:$R$13,'[2]Actual-Eco'!$G112:$R112)</f>
        <v>1283018.4872999999</v>
      </c>
      <c r="S112" s="68">
        <f t="shared" si="138"/>
        <v>57.368073320796299</v>
      </c>
      <c r="T112" s="68">
        <f t="shared" si="124"/>
        <v>15.913245353331092</v>
      </c>
      <c r="U112" s="81">
        <f t="shared" si="125"/>
        <v>-953449.31269999989</v>
      </c>
      <c r="V112" s="81"/>
      <c r="W112" s="67">
        <f>LOOKUP('[2]Report-Date'!$B$1,[2]CPPY!$U$11:$AF$11,[2]CPPY!U112:AF112)</f>
        <v>370773.74099999998</v>
      </c>
      <c r="X112" s="81">
        <f>LOOKUP(12,'[2]Plan-Eco'!$U$13:$AG$13,'[2]Plan-Eco'!$U112:$AG112)</f>
        <v>3205591.8</v>
      </c>
      <c r="Y112" s="81">
        <f>LOOKUP('[2]Report-Date'!$B$1,'[2]Plan-Eco'!$U$13:$AG$13,'[2]Plan-Eco'!$U112:$AG112)</f>
        <v>903022.21</v>
      </c>
      <c r="Z112" s="81">
        <f>LOOKUP('[2]Report-Date'!$B$1,'[2]Actual-Eco'!$U$13:$AG$13,'[2]Actual-Eco'!$U112:$AG112)</f>
        <v>592832.1899</v>
      </c>
      <c r="AA112" s="78">
        <f t="shared" si="126"/>
        <v>65.649790595958876</v>
      </c>
      <c r="AB112" s="78">
        <f t="shared" si="127"/>
        <v>18.493689368059901</v>
      </c>
      <c r="AC112" s="128">
        <f t="shared" si="128"/>
        <v>-310190.02009999997</v>
      </c>
      <c r="AD112" s="129"/>
      <c r="AE112" s="71">
        <f>+LOOKUP('[2]Report-Date'!$B$1,[2]CPPY!$AI$11:$AT$11,[2]CPPY!AI112:AT112)</f>
        <v>0</v>
      </c>
      <c r="AF112" s="58">
        <f>LOOKUP(12,'[2]Plan-Eco'!$AI$13:$AU$13,'[2]Plan-Eco'!$AI112:$AU112)</f>
        <v>0</v>
      </c>
      <c r="AG112" s="58">
        <f>LOOKUP('[2]Report-Date'!$B$1,'[2]Plan-Eco'!$AI$13:$AU$13,'[2]Plan-Eco'!$AI112:$AU112)</f>
        <v>0</v>
      </c>
      <c r="AH112" s="58">
        <f>LOOKUP('[2]Report-Date'!$B$1,'[2]Actual-Eco'!$AI$13:$AU$13,'[2]Actual-Eco'!$AI112:$AU112)</f>
        <v>0</v>
      </c>
      <c r="AI112" s="68">
        <f t="shared" si="129"/>
        <v>0</v>
      </c>
      <c r="AJ112" s="68">
        <f t="shared" si="130"/>
        <v>0</v>
      </c>
      <c r="AK112" s="81">
        <f t="shared" si="131"/>
        <v>0</v>
      </c>
      <c r="AL112" s="81"/>
      <c r="AM112" s="58">
        <f>+LOOKUP('[2]Report-Date'!$B$1,[2]CPPY!$AW$11:$BH$11,[2]CPPY!AW112:BH112)</f>
        <v>33164.300000000003</v>
      </c>
      <c r="AN112" s="130">
        <f>LOOKUP(12,'[2]Plan-Eco'!$AW$13:$BH$13,'[2]Plan-Eco'!$AW112:$BH112)</f>
        <v>189263.40000000002</v>
      </c>
      <c r="AO112" s="58">
        <f>LOOKUP('[2]Report-Date'!$B$1,'[2]Plan-Eco'!$AW$13:$BH$13,'[2]Plan-Eco'!$AW112:$BH112)</f>
        <v>47605.5</v>
      </c>
      <c r="AP112" s="58">
        <f>LOOKUP('[2]Report-Date'!$B$1,'[2]Actual-Eco'!$AW$13:$BI$13,'[2]Actual-Eco'!$AW112:$BI112)</f>
        <v>34819.14</v>
      </c>
      <c r="AQ112" s="68">
        <f t="shared" si="132"/>
        <v>73.141002615244034</v>
      </c>
      <c r="AR112" s="68">
        <f t="shared" si="133"/>
        <v>18.39718614375521</v>
      </c>
      <c r="AS112" s="81">
        <f t="shared" si="134"/>
        <v>-12786.36</v>
      </c>
      <c r="AT112"/>
      <c r="AU112"/>
      <c r="AV112"/>
      <c r="AW112"/>
      <c r="AX112"/>
      <c r="AY112"/>
      <c r="AZ112"/>
      <c r="BA112"/>
      <c r="BB112"/>
      <c r="BC112"/>
      <c r="BD112"/>
      <c r="BE112"/>
    </row>
    <row r="113" spans="1:57">
      <c r="A113" s="81"/>
      <c r="B113" s="81"/>
      <c r="C113" s="81"/>
      <c r="D113" s="81"/>
      <c r="E113" s="132" t="s">
        <v>183</v>
      </c>
      <c r="G113" s="81">
        <f t="shared" si="143"/>
        <v>3417591.2489999998</v>
      </c>
      <c r="H113" s="81">
        <f t="shared" si="143"/>
        <v>21381371.900000002</v>
      </c>
      <c r="I113" s="81">
        <f t="shared" si="143"/>
        <v>5757592.1499999994</v>
      </c>
      <c r="J113" s="81">
        <f t="shared" si="144"/>
        <v>3442245.7932000002</v>
      </c>
      <c r="K113" s="68">
        <f t="shared" si="139"/>
        <v>59.786204085331065</v>
      </c>
      <c r="L113" s="68">
        <f t="shared" si="140"/>
        <v>16.099274683117969</v>
      </c>
      <c r="M113" s="81">
        <f t="shared" si="141"/>
        <v>-2315346.3567999993</v>
      </c>
      <c r="N113" s="81"/>
      <c r="O113" s="81">
        <f>+LOOKUP('[2]Report-Date'!$B$1,[2]CPPY!$G$11:$R$11,[2]CPPY!G113:R113)</f>
        <v>3263814.2769999998</v>
      </c>
      <c r="P113" s="81">
        <f>LOOKUP(12,'[2]Plan-Eco'!$G$13:$R$13,'[2]Plan-Eco'!$G113:$R113)</f>
        <v>11896016.5</v>
      </c>
      <c r="Q113" s="58">
        <f>LOOKUP('[2]Report-Date'!$B$1,'[2]Plan-Eco'!$G$13:$R$13,'[2]Plan-Eco'!$G113:$R113)</f>
        <v>3036486.3</v>
      </c>
      <c r="R113" s="81">
        <f>LOOKUP('[2]Report-Date'!$B$1,'[2]Actual-Eco'!$G$13:$R$13,'[2]Actual-Eco'!$G113:$R113)</f>
        <v>1684242.2472000001</v>
      </c>
      <c r="S113" s="68">
        <f t="shared" si="138"/>
        <v>55.46681528581243</v>
      </c>
      <c r="T113" s="68">
        <f t="shared" si="124"/>
        <v>14.158035567620471</v>
      </c>
      <c r="U113" s="81">
        <f t="shared" si="125"/>
        <v>-1352244.0527999997</v>
      </c>
      <c r="V113" s="81"/>
      <c r="W113" s="67">
        <f>LOOKUP('[2]Report-Date'!$B$1,[2]CPPY!$U$11:$AF$11,[2]CPPY!U113:AF113)</f>
        <v>142042.83199999999</v>
      </c>
      <c r="X113" s="81">
        <f>LOOKUP(12,'[2]Plan-Eco'!$U$13:$AG$13,'[2]Plan-Eco'!$U113:$AG113)</f>
        <v>9422921.0999999996</v>
      </c>
      <c r="Y113" s="81">
        <f>LOOKUP('[2]Report-Date'!$B$1,'[2]Plan-Eco'!$U$13:$AG$13,'[2]Plan-Eco'!$U113:$AG113)</f>
        <v>2705547.25</v>
      </c>
      <c r="Z113" s="81">
        <f>LOOKUP('[2]Report-Date'!$B$1,'[2]Actual-Eco'!$U$13:$AG$13,'[2]Actual-Eco'!$U113:$AG113)</f>
        <v>1745079.5360000001</v>
      </c>
      <c r="AA113" s="78">
        <f t="shared" si="126"/>
        <v>64.500057650074311</v>
      </c>
      <c r="AB113" s="78">
        <f t="shared" si="127"/>
        <v>18.519517647239987</v>
      </c>
      <c r="AC113" s="128">
        <f t="shared" si="128"/>
        <v>-960467.71399999992</v>
      </c>
      <c r="AD113" s="129"/>
      <c r="AE113" s="71">
        <f>+LOOKUP('[2]Report-Date'!$B$1,[2]CPPY!$AI$11:$AT$11,[2]CPPY!AI113:AT113)</f>
        <v>0</v>
      </c>
      <c r="AF113" s="58">
        <f>LOOKUP(12,'[2]Plan-Eco'!$AI$13:$AU$13,'[2]Plan-Eco'!$AI113:$AU113)</f>
        <v>0</v>
      </c>
      <c r="AG113" s="58">
        <f>LOOKUP('[2]Report-Date'!$B$1,'[2]Plan-Eco'!$AI$13:$AU$13,'[2]Plan-Eco'!$AI113:$AU113)</f>
        <v>0</v>
      </c>
      <c r="AH113" s="58">
        <f>LOOKUP('[2]Report-Date'!$B$1,'[2]Actual-Eco'!$AI$13:$AU$13,'[2]Actual-Eco'!$AI113:$AU113)</f>
        <v>0</v>
      </c>
      <c r="AI113" s="68">
        <f t="shared" si="129"/>
        <v>0</v>
      </c>
      <c r="AJ113" s="68">
        <f t="shared" si="130"/>
        <v>0</v>
      </c>
      <c r="AK113" s="81">
        <f t="shared" si="131"/>
        <v>0</v>
      </c>
      <c r="AL113" s="81"/>
      <c r="AM113" s="58">
        <f>+LOOKUP('[2]Report-Date'!$B$1,[2]CPPY!$AW$11:$BH$11,[2]CPPY!AW113:BH113)</f>
        <v>11734.14</v>
      </c>
      <c r="AN113" s="130">
        <f>LOOKUP(12,'[2]Plan-Eco'!$AW$13:$BH$13,'[2]Plan-Eco'!$AW113:$BH113)</f>
        <v>62434.3</v>
      </c>
      <c r="AO113" s="58">
        <f>LOOKUP('[2]Report-Date'!$B$1,'[2]Plan-Eco'!$AW$13:$BH$13,'[2]Plan-Eco'!$AW113:$BH113)</f>
        <v>15558.599999999999</v>
      </c>
      <c r="AP113" s="58">
        <f>LOOKUP('[2]Report-Date'!$B$1,'[2]Actual-Eco'!$AW$13:$BI$13,'[2]Actual-Eco'!$AW113:$BI113)</f>
        <v>12924.01</v>
      </c>
      <c r="AQ113" s="68">
        <f t="shared" si="132"/>
        <v>83.066664095741274</v>
      </c>
      <c r="AR113" s="68">
        <f t="shared" si="133"/>
        <v>20.700176025037521</v>
      </c>
      <c r="AS113" s="81">
        <f t="shared" si="134"/>
        <v>-2634.5899999999983</v>
      </c>
      <c r="AT113"/>
      <c r="AU113"/>
      <c r="AV113"/>
      <c r="AW113"/>
      <c r="AX113"/>
      <c r="AY113"/>
      <c r="AZ113"/>
      <c r="BA113"/>
      <c r="BB113"/>
      <c r="BC113"/>
      <c r="BD113"/>
      <c r="BE113"/>
    </row>
    <row r="114" spans="1:57" hidden="1">
      <c r="A114" s="81"/>
      <c r="B114" s="81"/>
      <c r="C114" s="81"/>
      <c r="D114" s="81"/>
      <c r="E114" s="132" t="s">
        <v>184</v>
      </c>
      <c r="G114" s="81">
        <f t="shared" si="143"/>
        <v>0</v>
      </c>
      <c r="H114" s="81">
        <f t="shared" si="143"/>
        <v>0</v>
      </c>
      <c r="I114" s="81">
        <f t="shared" si="143"/>
        <v>0</v>
      </c>
      <c r="J114" s="81">
        <f t="shared" si="144"/>
        <v>0</v>
      </c>
      <c r="K114" s="68">
        <f t="shared" si="139"/>
        <v>0</v>
      </c>
      <c r="L114" s="68">
        <f t="shared" si="140"/>
        <v>0</v>
      </c>
      <c r="M114" s="81">
        <f t="shared" si="141"/>
        <v>0</v>
      </c>
      <c r="N114" s="81"/>
      <c r="O114" s="81">
        <f>+LOOKUP('[2]Report-Date'!$B$1,[2]CPPY!$G$11:$R$11,[2]CPPY!G114:R114)</f>
        <v>0</v>
      </c>
      <c r="P114" s="81">
        <f>LOOKUP(12,'[2]Plan-Eco'!$G$13:$R$13,'[2]Plan-Eco'!$G114:$R114)</f>
        <v>0</v>
      </c>
      <c r="Q114" s="58">
        <f>LOOKUP('[2]Report-Date'!$B$1,'[2]Plan-Eco'!$G$13:$R$13,'[2]Plan-Eco'!$G114:$R114)</f>
        <v>0</v>
      </c>
      <c r="R114" s="81">
        <f>LOOKUP('[2]Report-Date'!$B$1,'[2]Actual-Eco'!$G$13:$R$13,'[2]Actual-Eco'!$G114:$R114)</f>
        <v>0</v>
      </c>
      <c r="S114" s="68">
        <f t="shared" si="138"/>
        <v>0</v>
      </c>
      <c r="T114" s="68">
        <f t="shared" si="124"/>
        <v>0</v>
      </c>
      <c r="U114" s="81">
        <f t="shared" si="125"/>
        <v>0</v>
      </c>
      <c r="V114" s="81"/>
      <c r="W114" s="67">
        <f>LOOKUP('[2]Report-Date'!$B$1,[2]CPPY!$U$11:$AF$11,[2]CPPY!U114:AF114)</f>
        <v>0</v>
      </c>
      <c r="X114" s="81">
        <f>LOOKUP(12,'[2]Plan-Eco'!$U$13:$AG$13,'[2]Plan-Eco'!$U114:$AG114)</f>
        <v>0</v>
      </c>
      <c r="Y114" s="81">
        <f>LOOKUP('[2]Report-Date'!$B$1,'[2]Plan-Eco'!$U$13:$AG$13,'[2]Plan-Eco'!$U114:$AG114)</f>
        <v>0</v>
      </c>
      <c r="Z114" s="81">
        <f>LOOKUP('[2]Report-Date'!$B$1,'[2]Actual-Eco'!$U$13:$AG$13,'[2]Actual-Eco'!$U114:$AG114)</f>
        <v>0</v>
      </c>
      <c r="AA114" s="78">
        <f t="shared" si="126"/>
        <v>0</v>
      </c>
      <c r="AB114" s="78">
        <f t="shared" si="127"/>
        <v>0</v>
      </c>
      <c r="AC114" s="128">
        <f t="shared" si="128"/>
        <v>0</v>
      </c>
      <c r="AD114" s="129"/>
      <c r="AE114" s="71">
        <f>+LOOKUP('[2]Report-Date'!$B$1,[2]CPPY!$AI$11:$AT$11,[2]CPPY!AI114:AT114)</f>
        <v>0</v>
      </c>
      <c r="AF114" s="58">
        <f>LOOKUP(12,'[2]Plan-Eco'!$AI$13:$AU$13,'[2]Plan-Eco'!$AI114:$AU114)</f>
        <v>0</v>
      </c>
      <c r="AG114" s="58">
        <f>LOOKUP('[2]Report-Date'!$B$1,'[2]Plan-Eco'!$AI$13:$AU$13,'[2]Plan-Eco'!$AI114:$AU114)</f>
        <v>0</v>
      </c>
      <c r="AH114" s="58">
        <f>LOOKUP('[2]Report-Date'!$B$1,'[2]Actual-Eco'!$AI$13:$AU$13,'[2]Actual-Eco'!$AI114:$AU114)</f>
        <v>0</v>
      </c>
      <c r="AI114" s="68">
        <f t="shared" si="129"/>
        <v>0</v>
      </c>
      <c r="AJ114" s="68">
        <f t="shared" si="130"/>
        <v>0</v>
      </c>
      <c r="AK114" s="81">
        <f t="shared" si="131"/>
        <v>0</v>
      </c>
      <c r="AL114" s="81"/>
      <c r="AM114" s="58">
        <f>+LOOKUP('[2]Report-Date'!$B$1,[2]CPPY!$AW$11:$BH$11,[2]CPPY!AW114:BH114)</f>
        <v>0</v>
      </c>
      <c r="AN114" s="130">
        <f>LOOKUP(12,'[2]Plan-Eco'!$AW$13:$BH$13,'[2]Plan-Eco'!$AW114:$BH114)</f>
        <v>0</v>
      </c>
      <c r="AO114" s="58">
        <f>LOOKUP('[2]Report-Date'!$B$1,'[2]Plan-Eco'!$AW$13:$BH$13,'[2]Plan-Eco'!$AW114:$BH114)</f>
        <v>0</v>
      </c>
      <c r="AP114" s="58">
        <f>LOOKUP('[2]Report-Date'!$B$1,'[2]Actual-Eco'!$AW$13:$BI$13,'[2]Actual-Eco'!$AW114:$BI114)</f>
        <v>0</v>
      </c>
      <c r="AQ114" s="68">
        <f t="shared" si="132"/>
        <v>0</v>
      </c>
      <c r="AR114" s="68">
        <f t="shared" si="133"/>
        <v>0</v>
      </c>
      <c r="AS114" s="81">
        <f t="shared" si="134"/>
        <v>0</v>
      </c>
      <c r="AT114"/>
      <c r="AU114"/>
      <c r="AV114"/>
      <c r="AW114"/>
      <c r="AX114"/>
      <c r="AY114"/>
      <c r="AZ114"/>
      <c r="BA114"/>
      <c r="BB114"/>
      <c r="BC114"/>
      <c r="BD114"/>
      <c r="BE114"/>
    </row>
    <row r="115" spans="1:57">
      <c r="A115" s="81"/>
      <c r="B115" s="81"/>
      <c r="C115" s="81"/>
      <c r="D115" s="81"/>
      <c r="E115" s="132" t="s">
        <v>185</v>
      </c>
      <c r="G115" s="81">
        <f t="shared" si="143"/>
        <v>2523549.7909999997</v>
      </c>
      <c r="H115" s="81">
        <f t="shared" si="143"/>
        <v>28572865.799999997</v>
      </c>
      <c r="I115" s="81">
        <f t="shared" si="143"/>
        <v>8549795.3499999996</v>
      </c>
      <c r="J115" s="81">
        <f t="shared" si="144"/>
        <v>2829564.3781999997</v>
      </c>
      <c r="K115" s="68">
        <f t="shared" si="139"/>
        <v>33.09511236663694</v>
      </c>
      <c r="L115" s="68">
        <f t="shared" si="140"/>
        <v>9.9029771742392043</v>
      </c>
      <c r="M115" s="81">
        <f t="shared" si="141"/>
        <v>-5720230.9717999995</v>
      </c>
      <c r="N115" s="81"/>
      <c r="O115" s="81">
        <f>+LOOKUP('[2]Report-Date'!$B$1,[2]CPPY!$G$11:$R$11,[2]CPPY!G115:R115)</f>
        <v>1919117.311</v>
      </c>
      <c r="P115" s="81">
        <f>LOOKUP(12,'[2]Plan-Eco'!$G$13:$R$13,'[2]Plan-Eco'!$G115:$R115)</f>
        <v>25223432.599999998</v>
      </c>
      <c r="Q115" s="58">
        <f>LOOKUP('[2]Report-Date'!$B$1,'[2]Plan-Eco'!$G$13:$R$13,'[2]Plan-Eco'!$G115:$R115)</f>
        <v>6109404</v>
      </c>
      <c r="R115" s="81">
        <f>LOOKUP('[2]Report-Date'!$B$1,'[2]Actual-Eco'!$G$13:$R$13,'[2]Actual-Eco'!$G115:$R115)</f>
        <v>1580639.5932</v>
      </c>
      <c r="S115" s="68">
        <f t="shared" si="138"/>
        <v>25.872238817403463</v>
      </c>
      <c r="T115" s="68">
        <f t="shared" si="124"/>
        <v>6.2665522899527968</v>
      </c>
      <c r="U115" s="81">
        <f t="shared" si="125"/>
        <v>-4528764.4068</v>
      </c>
      <c r="V115" s="81"/>
      <c r="W115" s="67">
        <f>LOOKUP('[2]Report-Date'!$B$1,[2]CPPY!$U$11:$AF$11,[2]CPPY!U115:AF115)</f>
        <v>564799.75</v>
      </c>
      <c r="X115" s="81">
        <f>LOOKUP(12,'[2]Plan-Eco'!$U$13:$AG$13,'[2]Plan-Eco'!$U115:$AG115)</f>
        <v>3257824.2</v>
      </c>
      <c r="Y115" s="7">
        <f>LOOKUP('[2]Report-Date'!$B$1,'[2]Plan-Eco'!$U$13:$AG$13,'[2]Plan-Eco'!$U115:$AG115)</f>
        <v>2401677.9500000002</v>
      </c>
      <c r="Z115" s="7">
        <f>LOOKUP('[2]Report-Date'!$B$1,'[2]Actual-Eco'!$U$13:$AG$13,'[2]Actual-Eco'!$U115:$AG115)</f>
        <v>1221347.5149999999</v>
      </c>
      <c r="AA115" s="78">
        <f t="shared" si="126"/>
        <v>50.853925481557582</v>
      </c>
      <c r="AB115" s="78">
        <f t="shared" si="127"/>
        <v>37.489669178588578</v>
      </c>
      <c r="AC115" s="13">
        <f t="shared" si="128"/>
        <v>-1180330.4350000003</v>
      </c>
      <c r="AD115" s="9"/>
      <c r="AE115" s="71">
        <f>+LOOKUP('[2]Report-Date'!$B$1,[2]CPPY!$AI$11:$AT$11,[2]CPPY!AI115:AT115)</f>
        <v>0</v>
      </c>
      <c r="AF115" s="58">
        <f>LOOKUP(12,'[2]Plan-Eco'!$AI$13:$AU$13,'[2]Plan-Eco'!$AI115:$AU115)</f>
        <v>0</v>
      </c>
      <c r="AG115" s="58">
        <f>LOOKUP('[2]Report-Date'!$B$1,'[2]Plan-Eco'!$AI$13:$AU$13,'[2]Plan-Eco'!$AI115:$AU115)</f>
        <v>0</v>
      </c>
      <c r="AH115" s="58">
        <f>LOOKUP('[2]Report-Date'!$B$1,'[2]Actual-Eco'!$AI$13:$AU$13,'[2]Actual-Eco'!$AI115:$AU115)</f>
        <v>0</v>
      </c>
      <c r="AI115" s="68">
        <f t="shared" si="129"/>
        <v>0</v>
      </c>
      <c r="AJ115" s="68">
        <f t="shared" si="130"/>
        <v>0</v>
      </c>
      <c r="AK115" s="7">
        <f t="shared" si="131"/>
        <v>0</v>
      </c>
      <c r="AL115" s="81"/>
      <c r="AM115" s="58">
        <f>+LOOKUP('[2]Report-Date'!$B$1,[2]CPPY!$AW$11:$BH$11,[2]CPPY!AW115:BH115)</f>
        <v>39632.730000000003</v>
      </c>
      <c r="AN115" s="130">
        <f>LOOKUP(12,'[2]Plan-Eco'!$AW$13:$BH$13,'[2]Plan-Eco'!$AW115:$BH115)</f>
        <v>91609.000000000015</v>
      </c>
      <c r="AO115" s="58">
        <f>LOOKUP('[2]Report-Date'!$B$1,'[2]Plan-Eco'!$AW$13:$BH$13,'[2]Plan-Eco'!$AW115:$BH115)</f>
        <v>38713.4</v>
      </c>
      <c r="AP115" s="58">
        <f>LOOKUP('[2]Report-Date'!$B$1,'[2]Actual-Eco'!$AW$13:$BI$13,'[2]Actual-Eco'!$AW115:$BI115)</f>
        <v>27577.27</v>
      </c>
      <c r="AQ115" s="68">
        <f t="shared" si="132"/>
        <v>71.23443045560451</v>
      </c>
      <c r="AR115" s="68">
        <f t="shared" si="133"/>
        <v>30.103232215175364</v>
      </c>
      <c r="AS115" s="7">
        <f t="shared" si="134"/>
        <v>-11136.130000000001</v>
      </c>
      <c r="AW115" s="81"/>
      <c r="AX115" s="81"/>
      <c r="AY115" s="81"/>
      <c r="AZ115" s="81"/>
      <c r="BA115" s="81"/>
      <c r="BB115" s="133"/>
    </row>
    <row r="116" spans="1:57">
      <c r="A116" s="81"/>
      <c r="B116" s="81"/>
      <c r="C116" s="81"/>
      <c r="D116" s="81"/>
      <c r="E116" s="132" t="s">
        <v>186</v>
      </c>
      <c r="G116" s="81">
        <f t="shared" si="143"/>
        <v>1854951.838</v>
      </c>
      <c r="H116" s="81">
        <f t="shared" si="143"/>
        <v>32413517.099999998</v>
      </c>
      <c r="I116" s="81">
        <f t="shared" si="143"/>
        <v>7744603.0599999996</v>
      </c>
      <c r="J116" s="81">
        <f t="shared" si="144"/>
        <v>1846937.5704000001</v>
      </c>
      <c r="K116" s="68">
        <f t="shared" si="139"/>
        <v>23.848059817800397</v>
      </c>
      <c r="L116" s="68">
        <f t="shared" si="140"/>
        <v>5.6980474062779205</v>
      </c>
      <c r="M116" s="81">
        <f t="shared" si="141"/>
        <v>-5897665.489599999</v>
      </c>
      <c r="N116" s="81"/>
      <c r="O116" s="81">
        <f>+LOOKUP('[2]Report-Date'!$B$1,[2]CPPY!$G$11:$R$11,[2]CPPY!G116:R116)</f>
        <v>1808897.638</v>
      </c>
      <c r="P116" s="81">
        <f>LOOKUP(12,'[2]Plan-Eco'!$G$13:$R$13,'[2]Plan-Eco'!$G116:$R116)</f>
        <v>29751881.899999999</v>
      </c>
      <c r="Q116" s="58">
        <f>LOOKUP('[2]Report-Date'!$B$1,'[2]Plan-Eco'!$G$13:$R$13,'[2]Plan-Eco'!$G116:$R116)</f>
        <v>6839975.6999999993</v>
      </c>
      <c r="R116" s="81">
        <f>LOOKUP('[2]Report-Date'!$B$1,'[2]Actual-Eco'!$G$13:$R$13,'[2]Actual-Eco'!$G116:$R116)</f>
        <v>1441265.6984000001</v>
      </c>
      <c r="S116" s="68">
        <f t="shared" si="138"/>
        <v>21.071210799769364</v>
      </c>
      <c r="T116" s="68">
        <f t="shared" si="124"/>
        <v>4.8442841472827984</v>
      </c>
      <c r="U116" s="81">
        <f t="shared" si="125"/>
        <v>-5398710.0015999991</v>
      </c>
      <c r="V116" s="81"/>
      <c r="W116" s="67">
        <f>LOOKUP('[2]Report-Date'!$B$1,[2]CPPY!$U$11:$AF$11,[2]CPPY!U116:AF116)</f>
        <v>46054.2</v>
      </c>
      <c r="X116" s="81">
        <f>LOOKUP(12,'[2]Plan-Eco'!$U$13:$AG$13,'[2]Plan-Eco'!$U116:$AG116)</f>
        <v>2631635.2000000002</v>
      </c>
      <c r="Y116" s="81">
        <f>LOOKUP('[2]Report-Date'!$B$1,'[2]Plan-Eco'!$U$13:$AG$13,'[2]Plan-Eco'!$U116:$AG116)</f>
        <v>889627.36</v>
      </c>
      <c r="Z116" s="81">
        <f>LOOKUP('[2]Report-Date'!$B$1,'[2]Actual-Eco'!$U$13:$AG$13,'[2]Actual-Eco'!$U116:$AG116)</f>
        <v>391427.87199999997</v>
      </c>
      <c r="AA116" s="78">
        <f t="shared" si="126"/>
        <v>43.999082042620628</v>
      </c>
      <c r="AB116" s="78">
        <f t="shared" si="127"/>
        <v>14.873941190633108</v>
      </c>
      <c r="AC116" s="128">
        <f t="shared" si="128"/>
        <v>-498199.48800000001</v>
      </c>
      <c r="AD116" s="129"/>
      <c r="AE116" s="71">
        <f>+LOOKUP('[2]Report-Date'!$B$1,[2]CPPY!$AI$11:$AT$11,[2]CPPY!AI116:AT116)</f>
        <v>0</v>
      </c>
      <c r="AF116" s="58">
        <f>LOOKUP(12,'[2]Plan-Eco'!$AI$13:$AU$13,'[2]Plan-Eco'!$AI116:$AU116)</f>
        <v>0</v>
      </c>
      <c r="AG116" s="58">
        <f>LOOKUP('[2]Report-Date'!$B$1,'[2]Plan-Eco'!$AI$13:$AU$13,'[2]Plan-Eco'!$AI116:$AU116)</f>
        <v>0</v>
      </c>
      <c r="AH116" s="58">
        <f>LOOKUP('[2]Report-Date'!$B$1,'[2]Actual-Eco'!$AI$13:$AU$13,'[2]Actual-Eco'!$AI116:$AU116)</f>
        <v>0</v>
      </c>
      <c r="AI116" s="68">
        <f t="shared" si="129"/>
        <v>0</v>
      </c>
      <c r="AJ116" s="68">
        <f t="shared" si="130"/>
        <v>0</v>
      </c>
      <c r="AK116" s="81">
        <f t="shared" si="131"/>
        <v>0</v>
      </c>
      <c r="AL116" s="81"/>
      <c r="AM116" s="58">
        <f>+LOOKUP('[2]Report-Date'!$B$1,[2]CPPY!$AW$11:$BH$11,[2]CPPY!AW116:BH116)</f>
        <v>0</v>
      </c>
      <c r="AN116" s="130">
        <f>LOOKUP(12,'[2]Plan-Eco'!$AW$13:$BH$13,'[2]Plan-Eco'!$AW116:$BH116)</f>
        <v>30000</v>
      </c>
      <c r="AO116" s="58">
        <f>LOOKUP('[2]Report-Date'!$B$1,'[2]Plan-Eco'!$AW$13:$BH$13,'[2]Plan-Eco'!$AW116:$BH116)</f>
        <v>15000</v>
      </c>
      <c r="AP116" s="58">
        <f>LOOKUP('[2]Report-Date'!$B$1,'[2]Actual-Eco'!$AW$13:$BI$13,'[2]Actual-Eco'!$AW116:$BI116)</f>
        <v>14244</v>
      </c>
      <c r="AQ116" s="68">
        <f t="shared" si="132"/>
        <v>94.96</v>
      </c>
      <c r="AR116" s="68">
        <f t="shared" si="133"/>
        <v>47.48</v>
      </c>
      <c r="AS116" s="81">
        <f t="shared" si="134"/>
        <v>-756</v>
      </c>
      <c r="AW116" s="81"/>
      <c r="AX116" s="81"/>
      <c r="AY116" s="81"/>
      <c r="AZ116" s="81"/>
      <c r="BA116" s="81"/>
      <c r="BB116" s="133"/>
    </row>
    <row r="117" spans="1:57">
      <c r="A117" s="81"/>
      <c r="B117" s="81"/>
      <c r="C117" s="81"/>
      <c r="D117" s="81"/>
      <c r="E117" s="132" t="s">
        <v>187</v>
      </c>
      <c r="G117" s="81">
        <f t="shared" si="143"/>
        <v>14984400.770000001</v>
      </c>
      <c r="H117" s="81">
        <f t="shared" si="143"/>
        <v>103581053.40000001</v>
      </c>
      <c r="I117" s="81">
        <f t="shared" si="143"/>
        <v>28234217.199999999</v>
      </c>
      <c r="J117" s="81">
        <f t="shared" si="144"/>
        <v>17879708.1983</v>
      </c>
      <c r="K117" s="68">
        <f t="shared" si="139"/>
        <v>63.326381856621829</v>
      </c>
      <c r="L117" s="68">
        <f t="shared" si="140"/>
        <v>17.261562430007107</v>
      </c>
      <c r="M117" s="81">
        <f t="shared" si="141"/>
        <v>-10354509.001699999</v>
      </c>
      <c r="N117" s="81"/>
      <c r="O117" s="81">
        <f>+LOOKUP('[2]Report-Date'!$B$1,[2]CPPY!$G$11:$R$11,[2]CPPY!G117:R117)</f>
        <v>14912699.970000001</v>
      </c>
      <c r="P117" s="81">
        <f>LOOKUP(12,'[2]Plan-Eco'!$G$13:$R$13,'[2]Plan-Eco'!$G117:$R117)</f>
        <v>41440035.100000001</v>
      </c>
      <c r="Q117" s="58">
        <f>LOOKUP('[2]Report-Date'!$B$1,'[2]Plan-Eco'!$G$13:$R$13,'[2]Plan-Eco'!$G117:$R117)</f>
        <v>10368863</v>
      </c>
      <c r="R117" s="81">
        <f>LOOKUP('[2]Report-Date'!$B$1,'[2]Actual-Eco'!$G$13:$R$13,'[2]Actual-Eco'!$G117:$R117)</f>
        <v>6229662.6283</v>
      </c>
      <c r="S117" s="68">
        <f t="shared" si="138"/>
        <v>60.080479685188237</v>
      </c>
      <c r="T117" s="68">
        <f t="shared" si="124"/>
        <v>15.032956929855496</v>
      </c>
      <c r="U117" s="81">
        <f t="shared" si="125"/>
        <v>-4139200.3717</v>
      </c>
      <c r="V117" s="81"/>
      <c r="W117" s="67">
        <f>LOOKUP('[2]Report-Date'!$B$1,[2]CPPY!$U$11:$AF$11,[2]CPPY!U117:AF117)</f>
        <v>71700.800000000003</v>
      </c>
      <c r="X117" s="81">
        <f>LOOKUP(12,'[2]Plan-Eco'!$U$13:$AG$13,'[2]Plan-Eco'!$U117:$AG117)</f>
        <v>62141018.299999997</v>
      </c>
      <c r="Y117" s="81">
        <f>LOOKUP('[2]Report-Date'!$B$1,'[2]Plan-Eco'!$U$13:$AG$13,'[2]Plan-Eco'!$U117:$AG117)</f>
        <v>17865354.199999999</v>
      </c>
      <c r="Z117" s="81">
        <f>LOOKUP('[2]Report-Date'!$B$1,'[2]Actual-Eco'!$U$13:$AG$13,'[2]Actual-Eco'!$U117:$AG117)</f>
        <v>11650045.57</v>
      </c>
      <c r="AA117" s="78">
        <f t="shared" si="126"/>
        <v>65.21026921481355</v>
      </c>
      <c r="AB117" s="78">
        <f t="shared" si="127"/>
        <v>18.747754524647046</v>
      </c>
      <c r="AC117" s="128">
        <f t="shared" si="128"/>
        <v>-6215308.629999999</v>
      </c>
      <c r="AD117" s="129"/>
      <c r="AE117" s="71">
        <f>+LOOKUP('[2]Report-Date'!$B$1,[2]CPPY!$AI$11:$AT$11,[2]CPPY!AI117:AT117)</f>
        <v>0</v>
      </c>
      <c r="AF117" s="58">
        <f>LOOKUP(12,'[2]Plan-Eco'!$AI$13:$AU$13,'[2]Plan-Eco'!$AI117:$AU117)</f>
        <v>0</v>
      </c>
      <c r="AG117" s="58">
        <f>LOOKUP('[2]Report-Date'!$B$1,'[2]Plan-Eco'!$AI$13:$AU$13,'[2]Plan-Eco'!$AI117:$AU117)</f>
        <v>0</v>
      </c>
      <c r="AH117" s="58">
        <f>LOOKUP('[2]Report-Date'!$B$1,'[2]Actual-Eco'!$AI$13:$AU$13,'[2]Actual-Eco'!$AI117:$AU117)</f>
        <v>0</v>
      </c>
      <c r="AI117" s="68">
        <f t="shared" si="129"/>
        <v>0</v>
      </c>
      <c r="AJ117" s="68">
        <f t="shared" si="130"/>
        <v>0</v>
      </c>
      <c r="AK117" s="81">
        <f t="shared" si="131"/>
        <v>0</v>
      </c>
      <c r="AL117" s="81"/>
      <c r="AM117" s="58">
        <f>+LOOKUP('[2]Report-Date'!$B$1,[2]CPPY!$AW$11:$BH$11,[2]CPPY!AW117:BH117)</f>
        <v>0</v>
      </c>
      <c r="AN117" s="130">
        <f>LOOKUP(12,'[2]Plan-Eco'!$AW$13:$BH$13,'[2]Plan-Eco'!$AW117:$BH117)</f>
        <v>0</v>
      </c>
      <c r="AO117" s="58">
        <f>LOOKUP('[2]Report-Date'!$B$1,'[2]Plan-Eco'!$AW$13:$BH$13,'[2]Plan-Eco'!$AW117:$BH117)</f>
        <v>0</v>
      </c>
      <c r="AP117" s="58">
        <f>LOOKUP('[2]Report-Date'!$B$1,'[2]Actual-Eco'!$AW$13:$BI$13,'[2]Actual-Eco'!$AW117:$BI117)</f>
        <v>0</v>
      </c>
      <c r="AQ117" s="68">
        <f t="shared" si="132"/>
        <v>0</v>
      </c>
      <c r="AR117" s="68">
        <f t="shared" si="133"/>
        <v>0</v>
      </c>
      <c r="AS117" s="81">
        <f t="shared" si="134"/>
        <v>0</v>
      </c>
      <c r="AW117" s="81"/>
      <c r="AX117" s="81"/>
      <c r="AY117" s="81"/>
      <c r="AZ117" s="81"/>
      <c r="BA117" s="81"/>
      <c r="BB117" s="133"/>
    </row>
    <row r="118" spans="1:57">
      <c r="A118" s="81"/>
      <c r="B118" s="81"/>
      <c r="C118" s="81"/>
      <c r="D118" s="81"/>
      <c r="E118" s="132" t="s">
        <v>188</v>
      </c>
      <c r="G118" s="81">
        <f t="shared" si="143"/>
        <v>12133523.514</v>
      </c>
      <c r="H118" s="81">
        <f t="shared" si="143"/>
        <v>73867666.100000009</v>
      </c>
      <c r="I118" s="81">
        <f t="shared" si="143"/>
        <v>21372733.900000002</v>
      </c>
      <c r="J118" s="81">
        <f t="shared" si="144"/>
        <v>14041412.916999999</v>
      </c>
      <c r="K118" s="68">
        <f t="shared" si="139"/>
        <v>65.697785705365462</v>
      </c>
      <c r="L118" s="68">
        <f t="shared" si="140"/>
        <v>19.008875815828706</v>
      </c>
      <c r="M118" s="81">
        <f t="shared" si="141"/>
        <v>-7331320.9830000028</v>
      </c>
      <c r="N118" s="81"/>
      <c r="O118" s="81">
        <f>+LOOKUP('[2]Report-Date'!$B$1,[2]CPPY!$G$11:$R$11,[2]CPPY!G118:R118)</f>
        <v>12130073.514</v>
      </c>
      <c r="P118" s="81">
        <f>LOOKUP(12,'[2]Plan-Eco'!$G$13:$R$13,'[2]Plan-Eco'!$G118:$R118)</f>
        <v>70311800.400000006</v>
      </c>
      <c r="Q118" s="58">
        <f>LOOKUP('[2]Report-Date'!$B$1,'[2]Plan-Eco'!$G$13:$R$13,'[2]Plan-Eco'!$G118:$R118)</f>
        <v>20448910.100000001</v>
      </c>
      <c r="R118" s="81">
        <f>LOOKUP('[2]Report-Date'!$B$1,'[2]Actual-Eco'!$G$13:$R$13,'[2]Actual-Eco'!$G118:$R118)</f>
        <v>13284873.916999999</v>
      </c>
      <c r="S118" s="68">
        <f t="shared" si="138"/>
        <v>64.96617106747415</v>
      </c>
      <c r="T118" s="68">
        <f t="shared" si="124"/>
        <v>18.894230899255994</v>
      </c>
      <c r="U118" s="81">
        <f t="shared" si="125"/>
        <v>-7164036.1830000021</v>
      </c>
      <c r="V118" s="81"/>
      <c r="W118" s="67">
        <f>LOOKUP('[2]Report-Date'!$B$1,[2]CPPY!$U$11:$AF$11,[2]CPPY!U118:AF118)</f>
        <v>3450</v>
      </c>
      <c r="X118" s="81">
        <f>LOOKUP(12,'[2]Plan-Eco'!$U$13:$AG$13,'[2]Plan-Eco'!$U118:$AG118)</f>
        <v>3555865.7</v>
      </c>
      <c r="Y118" s="81">
        <f>LOOKUP('[2]Report-Date'!$B$1,'[2]Plan-Eco'!$U$13:$AG$13,'[2]Plan-Eco'!$U118:$AG118)</f>
        <v>923823.8</v>
      </c>
      <c r="Z118" s="81">
        <f>LOOKUP('[2]Report-Date'!$B$1,'[2]Actual-Eco'!$U$13:$AG$13,'[2]Actual-Eco'!$U118:$AG118)</f>
        <v>756539</v>
      </c>
      <c r="AA118" s="78">
        <f>IF(Y118=0,0,Z118/Y118)*100</f>
        <v>81.892131378299624</v>
      </c>
      <c r="AB118" s="78">
        <f t="shared" si="127"/>
        <v>21.275803526550511</v>
      </c>
      <c r="AC118" s="128">
        <f t="shared" si="128"/>
        <v>-167284.80000000005</v>
      </c>
      <c r="AD118" s="129"/>
      <c r="AE118" s="71">
        <f>+LOOKUP('[2]Report-Date'!$B$1,[2]CPPY!$AI$11:$AT$11,[2]CPPY!AI118:AT118)</f>
        <v>0</v>
      </c>
      <c r="AF118" s="58">
        <f>LOOKUP(12,'[2]Plan-Eco'!$AI$13:$AU$13,'[2]Plan-Eco'!$AI118:$AU118)</f>
        <v>0</v>
      </c>
      <c r="AG118" s="58">
        <f>LOOKUP('[2]Report-Date'!$B$1,'[2]Plan-Eco'!$AI$13:$AU$13,'[2]Plan-Eco'!$AI118:$AU118)</f>
        <v>0</v>
      </c>
      <c r="AH118" s="58">
        <f>LOOKUP('[2]Report-Date'!$B$1,'[2]Actual-Eco'!$AI$13:$AU$13,'[2]Actual-Eco'!$AI118:$AU118)</f>
        <v>0</v>
      </c>
      <c r="AI118" s="68">
        <f t="shared" si="129"/>
        <v>0</v>
      </c>
      <c r="AJ118" s="68">
        <f t="shared" si="130"/>
        <v>0</v>
      </c>
      <c r="AK118" s="81">
        <f t="shared" si="131"/>
        <v>0</v>
      </c>
      <c r="AL118" s="81"/>
      <c r="AM118" s="58">
        <f>+LOOKUP('[2]Report-Date'!$B$1,[2]CPPY!$AW$11:$BH$11,[2]CPPY!AW118:BH118)</f>
        <v>0</v>
      </c>
      <c r="AN118" s="130">
        <f>LOOKUP(12,'[2]Plan-Eco'!$AW$13:$BH$13,'[2]Plan-Eco'!$AW118:$BH118)</f>
        <v>0</v>
      </c>
      <c r="AO118" s="58">
        <f>LOOKUP('[2]Report-Date'!$B$1,'[2]Plan-Eco'!$AW$13:$BH$13,'[2]Plan-Eco'!$AW118:$BH118)</f>
        <v>0</v>
      </c>
      <c r="AP118" s="58">
        <f>LOOKUP('[2]Report-Date'!$B$1,'[2]Actual-Eco'!$AW$13:$BI$13,'[2]Actual-Eco'!$AW118:$BI118)</f>
        <v>0</v>
      </c>
      <c r="AQ118" s="68">
        <f t="shared" si="132"/>
        <v>0</v>
      </c>
      <c r="AR118" s="68">
        <f t="shared" si="133"/>
        <v>0</v>
      </c>
      <c r="AS118" s="81">
        <f t="shared" si="134"/>
        <v>0</v>
      </c>
      <c r="AW118" s="81"/>
      <c r="AX118" s="81"/>
      <c r="AY118" s="81"/>
      <c r="AZ118" s="81"/>
      <c r="BA118" s="81"/>
      <c r="BB118" s="133"/>
    </row>
    <row r="119" spans="1:57">
      <c r="A119" s="81"/>
      <c r="B119" s="81"/>
      <c r="C119" s="81"/>
      <c r="D119" s="81"/>
      <c r="E119" s="132" t="s">
        <v>189</v>
      </c>
      <c r="G119" s="81">
        <f t="shared" si="143"/>
        <v>2042160.4171</v>
      </c>
      <c r="H119" s="81">
        <f t="shared" si="143"/>
        <v>17663881.000000004</v>
      </c>
      <c r="I119" s="81">
        <f t="shared" si="143"/>
        <v>3633987.8600000003</v>
      </c>
      <c r="J119" s="81">
        <f t="shared" si="144"/>
        <v>1978903.5344999998</v>
      </c>
      <c r="K119" s="68">
        <f t="shared" si="139"/>
        <v>54.455425024452332</v>
      </c>
      <c r="L119" s="68">
        <f t="shared" si="140"/>
        <v>11.203107258818147</v>
      </c>
      <c r="M119" s="81">
        <f t="shared" si="141"/>
        <v>-1655084.3255000005</v>
      </c>
      <c r="N119" s="81"/>
      <c r="O119" s="81">
        <f>+LOOKUP('[2]Report-Date'!$B$1,[2]CPPY!$G$11:$R$11,[2]CPPY!G119:R119)</f>
        <v>1654878.0271000001</v>
      </c>
      <c r="P119" s="81">
        <f>LOOKUP(12,'[2]Plan-Eco'!$G$13:$R$13,'[2]Plan-Eco'!$G119:$R119)</f>
        <v>13181678.200000001</v>
      </c>
      <c r="Q119" s="58">
        <f>LOOKUP('[2]Report-Date'!$B$1,'[2]Plan-Eco'!$G$13:$R$13,'[2]Plan-Eco'!$G119:$R119)</f>
        <v>2088447.1</v>
      </c>
      <c r="R119" s="81">
        <f>LOOKUP('[2]Report-Date'!$B$1,'[2]Actual-Eco'!$G$13:$R$13,'[2]Actual-Eco'!$G119:$R119)</f>
        <v>991405.11849999998</v>
      </c>
      <c r="S119" s="68">
        <f t="shared" si="138"/>
        <v>47.470923180194511</v>
      </c>
      <c r="T119" s="68">
        <f t="shared" si="124"/>
        <v>7.5210842159687967</v>
      </c>
      <c r="U119" s="81">
        <f t="shared" si="125"/>
        <v>-1097041.9815000002</v>
      </c>
      <c r="V119" s="81"/>
      <c r="W119" s="67">
        <f>LOOKUP('[2]Report-Date'!$B$1,[2]CPPY!$U$11:$AF$11,[2]CPPY!U119:AF119)</f>
        <v>384113.99</v>
      </c>
      <c r="X119" s="81">
        <f>LOOKUP(12,'[2]Plan-Eco'!$U$13:$AG$13,'[2]Plan-Eco'!$U119:$AG119)</f>
        <v>4464570.7</v>
      </c>
      <c r="Y119" s="81">
        <f>LOOKUP('[2]Report-Date'!$B$1,'[2]Plan-Eco'!$U$13:$AG$13,'[2]Plan-Eco'!$U119:$AG119)</f>
        <v>1542874.56</v>
      </c>
      <c r="Z119" s="81">
        <f>LOOKUP('[2]Report-Date'!$B$1,'[2]Actual-Eco'!$U$13:$AG$13,'[2]Actual-Eco'!$U119:$AG119)</f>
        <v>982911.17599999998</v>
      </c>
      <c r="AA119" s="78">
        <f>IF(Y119=0,0,Z119/Y119)*100</f>
        <v>63.70648667640225</v>
      </c>
      <c r="AB119" s="78">
        <f>IF(X119=0,0,Z119/X119)*100</f>
        <v>22.015804923864234</v>
      </c>
      <c r="AC119" s="128">
        <f t="shared" si="128"/>
        <v>-559963.38400000008</v>
      </c>
      <c r="AD119" s="129"/>
      <c r="AE119" s="71">
        <f>+LOOKUP('[2]Report-Date'!$B$1,[2]CPPY!$AI$11:$AT$11,[2]CPPY!AI119:AT119)</f>
        <v>0</v>
      </c>
      <c r="AF119" s="58">
        <f>LOOKUP(12,'[2]Plan-Eco'!$AI$13:$AU$13,'[2]Plan-Eco'!$AI119:$AU119)</f>
        <v>0</v>
      </c>
      <c r="AG119" s="58">
        <f>LOOKUP('[2]Report-Date'!$B$1,'[2]Plan-Eco'!$AI$13:$AU$13,'[2]Plan-Eco'!$AI119:$AU119)</f>
        <v>0</v>
      </c>
      <c r="AH119" s="58">
        <f>LOOKUP('[2]Report-Date'!$B$1,'[2]Actual-Eco'!$AI$13:$AU$13,'[2]Actual-Eco'!$AI119:$AU119)</f>
        <v>0</v>
      </c>
      <c r="AI119" s="68">
        <f t="shared" si="129"/>
        <v>0</v>
      </c>
      <c r="AJ119" s="68">
        <f t="shared" si="130"/>
        <v>0</v>
      </c>
      <c r="AK119" s="81">
        <f t="shared" si="131"/>
        <v>0</v>
      </c>
      <c r="AL119" s="81"/>
      <c r="AM119" s="58">
        <f>+LOOKUP('[2]Report-Date'!$B$1,[2]CPPY!$AW$11:$BH$11,[2]CPPY!AW119:BH119)</f>
        <v>3168.4</v>
      </c>
      <c r="AN119" s="130">
        <f>LOOKUP(12,'[2]Plan-Eco'!$AW$13:$BH$13,'[2]Plan-Eco'!$AW119:$BH119)</f>
        <v>17632.100000000002</v>
      </c>
      <c r="AO119" s="58">
        <f>LOOKUP('[2]Report-Date'!$B$1,'[2]Plan-Eco'!$AW$13:$BH$13,'[2]Plan-Eco'!$AW119:$BH119)</f>
        <v>2666.2000000000003</v>
      </c>
      <c r="AP119" s="58">
        <f>LOOKUP('[2]Report-Date'!$B$1,'[2]Actual-Eco'!$AW$13:$BI$13,'[2]Actual-Eco'!$AW119:$BI119)</f>
        <v>4587.24</v>
      </c>
      <c r="AQ119" s="68">
        <f t="shared" si="132"/>
        <v>172.05160903158051</v>
      </c>
      <c r="AR119" s="68">
        <f t="shared" si="133"/>
        <v>26.016413246295105</v>
      </c>
      <c r="AS119" s="81">
        <f t="shared" si="134"/>
        <v>1921.0399999999995</v>
      </c>
      <c r="AW119" s="81"/>
      <c r="AX119" s="81"/>
      <c r="AY119" s="81"/>
      <c r="AZ119" s="81"/>
      <c r="BA119" s="81"/>
      <c r="BB119" s="133"/>
    </row>
    <row r="120" spans="1:57">
      <c r="A120" s="81"/>
      <c r="B120" s="81"/>
      <c r="C120" s="81"/>
      <c r="D120" s="81"/>
      <c r="E120" s="132" t="s">
        <v>190</v>
      </c>
      <c r="G120" s="81">
        <f t="shared" si="143"/>
        <v>2036909.8570000001</v>
      </c>
      <c r="H120" s="81">
        <f t="shared" si="143"/>
        <v>13221846.799999999</v>
      </c>
      <c r="I120" s="81">
        <f t="shared" si="143"/>
        <v>3432661.9</v>
      </c>
      <c r="J120" s="81">
        <f t="shared" si="144"/>
        <v>2332126.5293000001</v>
      </c>
      <c r="K120" s="68">
        <f t="shared" si="139"/>
        <v>67.93930183744574</v>
      </c>
      <c r="L120" s="68">
        <f t="shared" si="140"/>
        <v>17.638432547108323</v>
      </c>
      <c r="M120" s="81">
        <f t="shared" si="141"/>
        <v>-1100535.3706999999</v>
      </c>
      <c r="N120" s="81"/>
      <c r="O120" s="81">
        <f>+LOOKUP('[2]Report-Date'!$B$1,[2]CPPY!$G$11:$R$11,[2]CPPY!G120:R120)</f>
        <v>1867107.057</v>
      </c>
      <c r="P120" s="81">
        <f>LOOKUP(12,'[2]Plan-Eco'!$G$13:$R$13,'[2]Plan-Eco'!$G120:$R120)</f>
        <v>12310609.6</v>
      </c>
      <c r="Q120" s="58">
        <f>LOOKUP('[2]Report-Date'!$B$1,'[2]Plan-Eco'!$G$13:$R$13,'[2]Plan-Eco'!$G120:$R120)</f>
        <v>3172311.8</v>
      </c>
      <c r="R120" s="81">
        <f>LOOKUP('[2]Report-Date'!$B$1,'[2]Actual-Eco'!$G$13:$R$13,'[2]Actual-Eco'!$G120:$R120)</f>
        <v>2243299.4293</v>
      </c>
      <c r="S120" s="68">
        <f t="shared" si="138"/>
        <v>70.714972888226185</v>
      </c>
      <c r="T120" s="68">
        <f t="shared" si="124"/>
        <v>18.222488586592821</v>
      </c>
      <c r="U120" s="81">
        <f t="shared" si="125"/>
        <v>-929012.37069999985</v>
      </c>
      <c r="V120" s="81"/>
      <c r="W120" s="67">
        <f>LOOKUP('[2]Report-Date'!$B$1,[2]CPPY!$U$11:$AF$11,[2]CPPY!U120:AF120)</f>
        <v>150327.5</v>
      </c>
      <c r="X120" s="81">
        <f>LOOKUP(12,'[2]Plan-Eco'!$U$13:$AG$13,'[2]Plan-Eco'!$U120:$AG120)</f>
        <v>749919</v>
      </c>
      <c r="Y120" s="81">
        <f>LOOKUP('[2]Report-Date'!$B$1,'[2]Plan-Eco'!$U$13:$AG$13,'[2]Plan-Eco'!$U120:$AG120)</f>
        <v>219960.2</v>
      </c>
      <c r="Z120" s="81">
        <f>LOOKUP('[2]Report-Date'!$B$1,'[2]Actual-Eco'!$U$13:$AG$13,'[2]Actual-Eco'!$U120:$AG120)</f>
        <v>88827.1</v>
      </c>
      <c r="AA120" s="78">
        <f>IF(Y120=0,0,Z120/Y120)*100</f>
        <v>40.383260244353295</v>
      </c>
      <c r="AB120" s="78">
        <f>IF(X120=0,0,Z120/X120)*100</f>
        <v>11.844892581732161</v>
      </c>
      <c r="AC120" s="128">
        <f t="shared" si="128"/>
        <v>-131133.1</v>
      </c>
      <c r="AD120" s="129"/>
      <c r="AE120" s="71">
        <f>+LOOKUP('[2]Report-Date'!$B$1,[2]CPPY!$AI$11:$AT$11,[2]CPPY!AI120:AT120)</f>
        <v>0</v>
      </c>
      <c r="AF120" s="58">
        <f>LOOKUP(12,'[2]Plan-Eco'!$AI$13:$AU$13,'[2]Plan-Eco'!$AI120:$AU120)</f>
        <v>0</v>
      </c>
      <c r="AG120" s="58">
        <f>LOOKUP('[2]Report-Date'!$B$1,'[2]Plan-Eco'!$AI$13:$AU$13,'[2]Plan-Eco'!$AI120:$AU120)</f>
        <v>0</v>
      </c>
      <c r="AH120" s="58">
        <f>LOOKUP('[2]Report-Date'!$B$1,'[2]Actual-Eco'!$AI$13:$AU$13,'[2]Actual-Eco'!$AI120:$AU120)</f>
        <v>0</v>
      </c>
      <c r="AI120" s="68">
        <f t="shared" si="129"/>
        <v>0</v>
      </c>
      <c r="AJ120" s="68">
        <f t="shared" si="130"/>
        <v>0</v>
      </c>
      <c r="AK120" s="81">
        <f t="shared" si="131"/>
        <v>0</v>
      </c>
      <c r="AL120" s="81"/>
      <c r="AM120" s="58">
        <f>+LOOKUP('[2]Report-Date'!$B$1,[2]CPPY!$AW$11:$BH$11,[2]CPPY!AW120:BH120)</f>
        <v>19475.3</v>
      </c>
      <c r="AN120" s="130">
        <f>LOOKUP(12,'[2]Plan-Eco'!$AW$13:$BH$13,'[2]Plan-Eco'!$AW120:$BH120)</f>
        <v>161318.20000000001</v>
      </c>
      <c r="AO120" s="58">
        <f>LOOKUP('[2]Report-Date'!$B$1,'[2]Plan-Eco'!$AW$13:$BH$13,'[2]Plan-Eco'!$AW120:$BH120)</f>
        <v>40389.899999999994</v>
      </c>
      <c r="AP120" s="58">
        <f>LOOKUP('[2]Report-Date'!$B$1,'[2]Actual-Eco'!$AW$13:$BI$13,'[2]Actual-Eco'!$AW120:$BI120)</f>
        <v>0</v>
      </c>
      <c r="AQ120" s="68">
        <f t="shared" si="132"/>
        <v>0</v>
      </c>
      <c r="AR120" s="68">
        <f t="shared" si="133"/>
        <v>0</v>
      </c>
      <c r="AS120" s="81">
        <f t="shared" si="134"/>
        <v>-40389.899999999994</v>
      </c>
      <c r="AW120" s="52"/>
      <c r="AX120" s="52"/>
      <c r="AY120" s="52"/>
      <c r="AZ120" s="52"/>
      <c r="BA120" s="52"/>
      <c r="BB120" s="52"/>
    </row>
    <row r="121" spans="1:57" hidden="1">
      <c r="A121" s="81"/>
      <c r="B121" s="81"/>
      <c r="C121" s="81"/>
      <c r="D121" s="81"/>
      <c r="E121" s="132" t="s">
        <v>191</v>
      </c>
      <c r="G121" s="81">
        <f t="shared" si="143"/>
        <v>0</v>
      </c>
      <c r="H121" s="81">
        <f t="shared" si="143"/>
        <v>0</v>
      </c>
      <c r="I121" s="81">
        <f t="shared" si="143"/>
        <v>0</v>
      </c>
      <c r="J121" s="81">
        <f t="shared" si="144"/>
        <v>0</v>
      </c>
      <c r="K121" s="68">
        <f>IF(I121=0,0,J121/I121)*100</f>
        <v>0</v>
      </c>
      <c r="L121" s="68">
        <f>IF(H121=0,0,J121/H121)*100</f>
        <v>0</v>
      </c>
      <c r="M121" s="81">
        <f>+J121-I121</f>
        <v>0</v>
      </c>
      <c r="N121" s="81"/>
      <c r="O121" s="81">
        <f>+LOOKUP('[2]Report-Date'!$B$1,[2]CPPY!$G$11:$R$11,[2]CPPY!G121:R121)</f>
        <v>0</v>
      </c>
      <c r="P121" s="81">
        <f>LOOKUP(12,'[2]Plan-Eco'!$G$13:$R$13,'[2]Plan-Eco'!$G121:$R121)</f>
        <v>0</v>
      </c>
      <c r="Q121" s="58">
        <f>LOOKUP('[2]Report-Date'!$B$1,'[2]Plan-Eco'!$G$13:$R$13,'[2]Plan-Eco'!$G121:$R121)</f>
        <v>0</v>
      </c>
      <c r="R121" s="81">
        <f>LOOKUP('[2]Report-Date'!$B$1,'[2]Actual-Eco'!$G$13:$R$13,'[2]Actual-Eco'!$G121:$R121)</f>
        <v>0</v>
      </c>
      <c r="S121" s="68">
        <f t="shared" si="138"/>
        <v>0</v>
      </c>
      <c r="T121" s="68">
        <f t="shared" si="124"/>
        <v>0</v>
      </c>
      <c r="U121" s="81">
        <f t="shared" si="125"/>
        <v>0</v>
      </c>
      <c r="V121" s="81"/>
      <c r="W121" s="67">
        <f>LOOKUP('[2]Report-Date'!$B$1,[2]CPPY!$U$11:$AF$11,[2]CPPY!U121:AF121)</f>
        <v>0</v>
      </c>
      <c r="X121" s="81">
        <f>LOOKUP(12,'[2]Plan-Eco'!$U$13:$AG$13,'[2]Plan-Eco'!$U121:$AG121)</f>
        <v>0</v>
      </c>
      <c r="Y121" s="81">
        <f>LOOKUP('[2]Report-Date'!$B$1,'[2]Plan-Eco'!$U$13:$AG$13,'[2]Plan-Eco'!$U121:$AG121)</f>
        <v>0</v>
      </c>
      <c r="Z121" s="81">
        <f>LOOKUP('[2]Report-Date'!$B$1,'[2]Actual-Eco'!$U$13:$AG$13,'[2]Actual-Eco'!$U121:$AG121)</f>
        <v>0</v>
      </c>
      <c r="AA121" s="78">
        <f>IF(Y121=0,0,Z121/Y121)*100</f>
        <v>0</v>
      </c>
      <c r="AB121" s="78">
        <f>IF(X121=0,0,Z121/X121)*100</f>
        <v>0</v>
      </c>
      <c r="AC121" s="128">
        <f t="shared" si="128"/>
        <v>0</v>
      </c>
      <c r="AD121" s="129"/>
      <c r="AE121" s="71">
        <f>+LOOKUP('[2]Report-Date'!$B$1,[2]CPPY!$AI$11:$AT$11,[2]CPPY!AI121:AT121)</f>
        <v>0</v>
      </c>
      <c r="AF121" s="58">
        <f>LOOKUP(12,'[2]Plan-Eco'!$AI$13:$AU$13,'[2]Plan-Eco'!$AI121:$AU121)</f>
        <v>0</v>
      </c>
      <c r="AG121" s="58">
        <f>LOOKUP('[2]Report-Date'!$B$1,'[2]Plan-Eco'!$AI$13:$AU$13,'[2]Plan-Eco'!$AI121:$AU121)</f>
        <v>0</v>
      </c>
      <c r="AH121" s="58">
        <f>LOOKUP('[2]Report-Date'!$B$1,'[2]Actual-Eco'!$AI$13:$AU$13,'[2]Actual-Eco'!$AI121:$AU121)</f>
        <v>0</v>
      </c>
      <c r="AI121" s="68">
        <f t="shared" si="129"/>
        <v>0</v>
      </c>
      <c r="AJ121" s="68">
        <f t="shared" si="130"/>
        <v>0</v>
      </c>
      <c r="AK121" s="81">
        <f t="shared" si="131"/>
        <v>0</v>
      </c>
      <c r="AL121" s="81"/>
      <c r="AM121" s="58">
        <f>+LOOKUP('[2]Report-Date'!$B$1,[2]CPPY!$AW$11:$BH$11,[2]CPPY!AW121:BH121)</f>
        <v>0</v>
      </c>
      <c r="AN121" s="130">
        <f>LOOKUP(12,'[2]Plan-Eco'!$AW$13:$BH$13,'[2]Plan-Eco'!$AW121:$BH121)</f>
        <v>0</v>
      </c>
      <c r="AO121" s="58">
        <f>LOOKUP('[2]Report-Date'!$B$1,'[2]Plan-Eco'!$AW$13:$BH$13,'[2]Plan-Eco'!$AW121:$BH121)</f>
        <v>0</v>
      </c>
      <c r="AP121" s="58">
        <f>LOOKUP('[2]Report-Date'!$B$1,'[2]Actual-Eco'!$AW$13:$BI$13,'[2]Actual-Eco'!$AW121:$BI121)</f>
        <v>0</v>
      </c>
      <c r="AQ121" s="68">
        <f t="shared" si="132"/>
        <v>0</v>
      </c>
      <c r="AR121" s="68">
        <f t="shared" si="133"/>
        <v>0</v>
      </c>
      <c r="AS121" s="81">
        <f t="shared" si="134"/>
        <v>0</v>
      </c>
      <c r="AW121" s="58"/>
      <c r="AX121" s="58"/>
      <c r="AY121" s="74"/>
      <c r="AZ121" s="58"/>
      <c r="BA121" s="59"/>
      <c r="BB121" s="58"/>
    </row>
    <row r="122" spans="1:57">
      <c r="A122" s="81"/>
      <c r="B122" s="81"/>
      <c r="C122" s="81"/>
      <c r="D122" s="81"/>
      <c r="E122" s="132" t="s">
        <v>192</v>
      </c>
      <c r="G122" s="81">
        <f t="shared" si="143"/>
        <v>64434185.058600016</v>
      </c>
      <c r="H122" s="81">
        <f t="shared" si="143"/>
        <v>570147831.10000002</v>
      </c>
      <c r="I122" s="81">
        <f t="shared" si="143"/>
        <v>166341192.35000002</v>
      </c>
      <c r="J122" s="81">
        <f t="shared" si="144"/>
        <v>68807115.424799979</v>
      </c>
      <c r="K122" s="68">
        <f t="shared" ref="K122:K130" si="145">IF(I122=0,0,J122/I122)*100</f>
        <v>41.36504882087312</v>
      </c>
      <c r="L122" s="68">
        <f t="shared" ref="L122:L130" si="146">IF(H122=0,0,J122/H122)*100</f>
        <v>12.06829381286056</v>
      </c>
      <c r="M122" s="81">
        <f t="shared" si="141"/>
        <v>-97534076.925200045</v>
      </c>
      <c r="N122" s="81"/>
      <c r="O122" s="81">
        <f>+LOOKUP('[2]Report-Date'!$B$1,[2]CPPY!$G$11:$R$11,[2]CPPY!G122:R122)</f>
        <v>45963122.634600013</v>
      </c>
      <c r="P122" s="81">
        <f>LOOKUP(12,'[2]Plan-Eco'!$G$13:$R$13,'[2]Plan-Eco'!$G122:$R122)</f>
        <v>431072782.69999999</v>
      </c>
      <c r="Q122" s="58">
        <f>LOOKUP('[2]Report-Date'!$B$1,'[2]Plan-Eco'!$G$13:$R$13,'[2]Plan-Eco'!$G122:$R122)</f>
        <v>119343741</v>
      </c>
      <c r="R122" s="129">
        <f>LOOKUP('[2]Report-Date'!$B$1,'[2]Actual-Eco'!$G$13:$R$13,'[2]Actual-Eco'!$G122:$R122)</f>
        <v>41296381.326799989</v>
      </c>
      <c r="S122" s="68">
        <f t="shared" si="138"/>
        <v>34.60288824597847</v>
      </c>
      <c r="T122" s="68">
        <f t="shared" si="124"/>
        <v>9.5799092367053298</v>
      </c>
      <c r="U122" s="129">
        <f t="shared" si="125"/>
        <v>-78047359.673200011</v>
      </c>
      <c r="V122" s="81"/>
      <c r="W122" s="67">
        <f>LOOKUP('[2]Report-Date'!$B$1,[2]CPPY!$U$11:$AF$11,[2]CPPY!U122:AF122)</f>
        <v>18199280.414000001</v>
      </c>
      <c r="X122" s="81">
        <f>LOOKUP(12,'[2]Plan-Eco'!$U$13:$AG$13,'[2]Plan-Eco'!$U122:$AG122)</f>
        <v>137220033.5</v>
      </c>
      <c r="Y122" s="81">
        <f>LOOKUP('[2]Report-Date'!$B$1,'[2]Plan-Eco'!$U$13:$AG$13,'[2]Plan-Eco'!$U122:$AG122)</f>
        <v>46169866.549999997</v>
      </c>
      <c r="Z122" s="81">
        <f>LOOKUP('[2]Report-Date'!$B$1,'[2]Actual-Eco'!$U$13:$AG$13,'[2]Actual-Eco'!$U122:$AG122)</f>
        <v>27192220.377999999</v>
      </c>
      <c r="AA122" s="78">
        <f>IF(Y122=0,0,Z122/Y122)*100</f>
        <v>58.896034166683123</v>
      </c>
      <c r="AB122" s="78">
        <f>IF(X122=0,0,Z122/X122)*100</f>
        <v>19.816509065347223</v>
      </c>
      <c r="AC122" s="128">
        <f t="shared" si="128"/>
        <v>-18977646.171999998</v>
      </c>
      <c r="AD122" s="129"/>
      <c r="AE122" s="71">
        <f>+LOOKUP('[2]Report-Date'!$B$1,[2]CPPY!$AI$11:$AT$11,[2]CPPY!AI122:AT122)</f>
        <v>0</v>
      </c>
      <c r="AF122" s="58">
        <f>LOOKUP(12,'[2]Plan-Eco'!$AI$13:$AU$13,'[2]Plan-Eco'!$AI122:$AU122)</f>
        <v>0</v>
      </c>
      <c r="AG122" s="58">
        <f>LOOKUP('[2]Report-Date'!$B$1,'[2]Plan-Eco'!$AI$13:$AU$13,'[2]Plan-Eco'!$AI122:$AU122)</f>
        <v>0</v>
      </c>
      <c r="AH122" s="58">
        <f>LOOKUP('[2]Report-Date'!$B$1,'[2]Actual-Eco'!$AI$13:$AU$13,'[2]Actual-Eco'!$AI122:$AU122)</f>
        <v>0</v>
      </c>
      <c r="AI122" s="68">
        <f>IF(AG122=0,0,AH122/AG122)*100</f>
        <v>0</v>
      </c>
      <c r="AJ122" s="68">
        <f t="shared" si="130"/>
        <v>0</v>
      </c>
      <c r="AK122" s="81">
        <f>+AH122-AG122</f>
        <v>0</v>
      </c>
      <c r="AL122" s="81"/>
      <c r="AM122" s="58">
        <f>+LOOKUP('[2]Report-Date'!$B$1,[2]CPPY!$AW$11:$BH$11,[2]CPPY!AW122:BH122)</f>
        <v>271782.01000000007</v>
      </c>
      <c r="AN122" s="130">
        <f>LOOKUP(12,'[2]Plan-Eco'!$AW$13:$BH$13,'[2]Plan-Eco'!$AW122:$BH122)</f>
        <v>1855014.9000000001</v>
      </c>
      <c r="AO122" s="58">
        <f>LOOKUP('[2]Report-Date'!$B$1,'[2]Plan-Eco'!$AW$13:$BH$13,'[2]Plan-Eco'!$AW122:$BH122)</f>
        <v>827584.8</v>
      </c>
      <c r="AP122" s="58">
        <f>LOOKUP('[2]Report-Date'!$B$1,'[2]Actual-Eco'!$AW$13:$BI$13,'[2]Actual-Eco'!$AW122:$BI122)</f>
        <v>318513.72000000003</v>
      </c>
      <c r="AQ122" s="68">
        <f t="shared" si="132"/>
        <v>38.487139928137879</v>
      </c>
      <c r="AR122" s="68">
        <f t="shared" si="133"/>
        <v>17.17041302471479</v>
      </c>
      <c r="AS122" s="81">
        <f t="shared" si="134"/>
        <v>-509071.08</v>
      </c>
      <c r="AW122" s="58"/>
      <c r="AX122" s="58"/>
      <c r="AY122" s="74"/>
      <c r="AZ122" s="58"/>
      <c r="BA122" s="59"/>
      <c r="BB122" s="58"/>
    </row>
    <row r="123" spans="1:57">
      <c r="A123" s="52"/>
      <c r="B123" s="52" t="s">
        <v>67</v>
      </c>
      <c r="C123" s="52" t="s">
        <v>193</v>
      </c>
      <c r="D123" s="52"/>
      <c r="E123" s="52"/>
      <c r="F123" s="52"/>
      <c r="G123" s="52">
        <f>SUM(G124:G126)</f>
        <v>20901191.327</v>
      </c>
      <c r="H123" s="52">
        <f>SUM(H124:H126)</f>
        <v>397805784</v>
      </c>
      <c r="I123" s="52">
        <f>SUM(I124:I126)</f>
        <v>65370620.199999996</v>
      </c>
      <c r="J123" s="52">
        <f>SUM(J124:J126)</f>
        <v>20455386.870000001</v>
      </c>
      <c r="K123" s="61">
        <f t="shared" si="145"/>
        <v>31.291407068522815</v>
      </c>
      <c r="L123" s="61">
        <f t="shared" si="146"/>
        <v>5.1420536585259908</v>
      </c>
      <c r="M123" s="52">
        <f t="shared" si="141"/>
        <v>-44915233.329999998</v>
      </c>
      <c r="N123" s="52"/>
      <c r="O123" s="52">
        <f>SUM(O124:O126)</f>
        <v>20901191.327</v>
      </c>
      <c r="P123" s="52">
        <f>SUM(P124:P126)</f>
        <v>396986208.10000002</v>
      </c>
      <c r="Q123" s="52">
        <f>SUM(Q124:Q126)</f>
        <v>65241732.399999999</v>
      </c>
      <c r="R123" s="52">
        <f>SUM(R124:R126)</f>
        <v>20455386.870000001</v>
      </c>
      <c r="S123" s="61">
        <f t="shared" si="138"/>
        <v>31.353224565814873</v>
      </c>
      <c r="T123" s="61">
        <f t="shared" si="124"/>
        <v>5.1526694007584588</v>
      </c>
      <c r="U123" s="52">
        <f t="shared" si="125"/>
        <v>-44786345.530000001</v>
      </c>
      <c r="V123" s="52"/>
      <c r="W123" s="52">
        <f>SUM(W124:W126)</f>
        <v>0</v>
      </c>
      <c r="X123" s="52">
        <f t="shared" ref="X123:Y123" si="147">SUM(X124:X126)</f>
        <v>819575.9</v>
      </c>
      <c r="Y123" s="52">
        <f t="shared" si="147"/>
        <v>128887.8</v>
      </c>
      <c r="Z123" s="52">
        <v>0</v>
      </c>
      <c r="AA123" s="61">
        <v>0</v>
      </c>
      <c r="AB123" s="61">
        <v>0</v>
      </c>
      <c r="AC123" s="62">
        <v>0</v>
      </c>
      <c r="AD123" s="134"/>
      <c r="AE123" s="52">
        <f>+[2]CPPY!AJ123</f>
        <v>0</v>
      </c>
      <c r="AF123" s="135">
        <f>LOOKUP(12,'[2]Plan-Eco'!$AI$13:$AU$13,'[2]Plan-Eco'!$AI123:$AU123)</f>
        <v>0</v>
      </c>
      <c r="AG123" s="52">
        <f>LOOKUP('[2]Report-Date'!$B$1,'[2]Plan-Eco'!$AI$13:$AU$13,'[2]Plan-Eco'!$AI123:$AU123)</f>
        <v>0</v>
      </c>
      <c r="AH123" s="52">
        <f>LOOKUP('[2]Report-Date'!$B$1,'[2]Actual-Eco'!$AI$13:$AU$13,'[2]Actual-Eco'!$AI123:$AU123)</f>
        <v>0</v>
      </c>
      <c r="AI123" s="52">
        <f t="shared" si="129"/>
        <v>0</v>
      </c>
      <c r="AJ123" s="52">
        <f t="shared" si="130"/>
        <v>0</v>
      </c>
      <c r="AK123" s="52">
        <f t="shared" ref="AK123:AK140" si="148">+AH123-AG123</f>
        <v>0</v>
      </c>
      <c r="AL123" s="52"/>
      <c r="AM123" s="52">
        <f>+[2]CPPY!AW123</f>
        <v>0</v>
      </c>
      <c r="AN123" s="135">
        <f>LOOKUP(12,'[2]Plan-Eco'!$AW$13:$BH$13,'[2]Plan-Eco'!$AW123:$BH123)</f>
        <v>0</v>
      </c>
      <c r="AO123" s="52">
        <f>SUM(AO124:AO126)</f>
        <v>0</v>
      </c>
      <c r="AP123" s="52">
        <f>SUM(AP124:AP126)</f>
        <v>0</v>
      </c>
      <c r="AQ123" s="52">
        <f>SUM(AQ124:AQ126)</f>
        <v>0</v>
      </c>
      <c r="AR123" s="52">
        <f t="shared" si="133"/>
        <v>0</v>
      </c>
      <c r="AS123" s="52">
        <f>SUM(AS124:AS126)</f>
        <v>0</v>
      </c>
      <c r="AW123" s="58"/>
      <c r="AX123" s="58"/>
      <c r="AY123" s="74"/>
      <c r="AZ123" s="58"/>
      <c r="BA123" s="59"/>
      <c r="BB123" s="58"/>
    </row>
    <row r="124" spans="1:57">
      <c r="A124" s="58"/>
      <c r="B124" s="58"/>
      <c r="C124" s="74"/>
      <c r="D124" s="58" t="s">
        <v>194</v>
      </c>
      <c r="E124" s="59" t="s">
        <v>195</v>
      </c>
      <c r="F124" s="58"/>
      <c r="G124" s="81">
        <f>O124+W124+AE124+AM124</f>
        <v>6067291.8849999998</v>
      </c>
      <c r="H124" s="81">
        <f t="shared" si="143"/>
        <v>125948156.2</v>
      </c>
      <c r="I124" s="81">
        <f t="shared" si="143"/>
        <v>31592030.600000001</v>
      </c>
      <c r="J124" s="58">
        <f t="shared" ref="J124:J126" si="149">R124+Z124+AP124+AH124</f>
        <v>7237490.6299999999</v>
      </c>
      <c r="K124" s="68">
        <f t="shared" si="145"/>
        <v>22.909228981311507</v>
      </c>
      <c r="L124" s="68">
        <f t="shared" si="146"/>
        <v>5.7464045908756223</v>
      </c>
      <c r="M124" s="58">
        <f t="shared" si="141"/>
        <v>-24354539.970000003</v>
      </c>
      <c r="N124" s="58"/>
      <c r="O124" s="81">
        <f>+LOOKUP('[2]Report-Date'!$B$1,[2]CPPY!$G$11:$R$11,[2]CPPY!G124:R124)</f>
        <v>6067291.8849999998</v>
      </c>
      <c r="P124" s="58">
        <f>LOOKUP(12,'[2]Plan-Eco'!$G$13:$R$13,'[2]Plan-Eco'!$G124:$R124)</f>
        <v>125948156.2</v>
      </c>
      <c r="Q124" s="58">
        <f>LOOKUP('[2]Report-Date'!$B$1,'[2]Plan-Eco'!$G$13:$R$13,'[2]Plan-Eco'!$G124:$R124)</f>
        <v>31592030.600000001</v>
      </c>
      <c r="R124" s="58">
        <f>LOOKUP('[2]Report-Date'!$B$1,'[2]Actual-Eco'!$G$13:$R$13,'[2]Actual-Eco'!$G124:$R124)</f>
        <v>7237490.6299999999</v>
      </c>
      <c r="S124" s="68">
        <f t="shared" si="138"/>
        <v>22.909228981311507</v>
      </c>
      <c r="T124" s="68">
        <f t="shared" si="124"/>
        <v>5.7464045908756223</v>
      </c>
      <c r="U124" s="58">
        <f t="shared" si="125"/>
        <v>-24354539.970000003</v>
      </c>
      <c r="V124" s="58"/>
      <c r="W124" s="67">
        <f>LOOKUP('[2]Report-Date'!$B$1,[2]CPPY!$U$11:$AF$11,[2]CPPY!U124:AF124)</f>
        <v>0</v>
      </c>
      <c r="X124" s="81">
        <f>LOOKUP(12,'[2]Plan-Eco'!$U$13:$AG$13,'[2]Plan-Eco'!$U124:$AG124)</f>
        <v>0</v>
      </c>
      <c r="Y124" s="81">
        <f>LOOKUP('[2]Report-Date'!$B$1,'[2]Plan-Eco'!$U$13:$AG$13,'[2]Plan-Eco'!$U124:$AG124)</f>
        <v>0</v>
      </c>
      <c r="Z124" s="81">
        <v>0</v>
      </c>
      <c r="AA124" s="128">
        <v>0</v>
      </c>
      <c r="AB124" s="128">
        <v>0</v>
      </c>
      <c r="AC124" s="128">
        <v>0</v>
      </c>
      <c r="AD124" s="134"/>
      <c r="AE124" s="71">
        <f>+LOOKUP('[2]Report-Date'!$B$1,[2]CPPY!$AI$11:$AT$11,[2]CPPY!AI124:AT124)</f>
        <v>0</v>
      </c>
      <c r="AF124" s="58">
        <f>LOOKUP(12,'[2]Plan-Eco'!$AI$13:$AU$13,'[2]Plan-Eco'!$AI124:$AU124)</f>
        <v>0</v>
      </c>
      <c r="AG124" s="58">
        <f>LOOKUP('[2]Report-Date'!$B$1,'[2]Plan-Eco'!$AI$13:$AU$13,'[2]Plan-Eco'!$AI124:$AU124)</f>
        <v>0</v>
      </c>
      <c r="AH124" s="58">
        <f>LOOKUP('[2]Report-Date'!$B$1,'[2]Actual-Eco'!$AI$13:$AU$13,'[2]Actual-Eco'!$AI124:$AU124)</f>
        <v>0</v>
      </c>
      <c r="AI124" s="68">
        <f t="shared" si="129"/>
        <v>0</v>
      </c>
      <c r="AJ124" s="68">
        <f t="shared" si="130"/>
        <v>0</v>
      </c>
      <c r="AK124" s="81">
        <f t="shared" si="148"/>
        <v>0</v>
      </c>
      <c r="AL124" s="58"/>
      <c r="AM124" s="58">
        <f>+[2]CPPY!AW124</f>
        <v>0</v>
      </c>
      <c r="AN124" s="130">
        <f>LOOKUP(12,'[2]Plan-Eco'!$AW$13:$BH$13,'[2]Plan-Eco'!$AW124:$BH124)</f>
        <v>0</v>
      </c>
      <c r="AO124" s="58">
        <f>LOOKUP('[2]Report-Date'!$B$1,'[2]Plan-Eco'!$AW$13:$BH$13,'[2]Plan-Eco'!$AW124:$BH124)</f>
        <v>0</v>
      </c>
      <c r="AP124" s="58">
        <f>LOOKUP('[2]Report-Date'!$B$1,'[2]Actual-Eco'!$AW$13:$BI$13,'[2]Actual-Eco'!$AW124:$BI124)</f>
        <v>0</v>
      </c>
      <c r="AQ124" s="68">
        <f t="shared" ref="AQ124:AQ141" si="150">IF(AO124=0,0,AP124/AO124)*100</f>
        <v>0</v>
      </c>
      <c r="AR124" s="68">
        <f t="shared" si="133"/>
        <v>0</v>
      </c>
      <c r="AS124" s="81">
        <f t="shared" ref="AS124:AS142" si="151">+AP124-AO124</f>
        <v>0</v>
      </c>
      <c r="AW124" s="52"/>
      <c r="AX124" s="52"/>
      <c r="AY124" s="52"/>
      <c r="AZ124" s="52"/>
      <c r="BA124" s="52"/>
      <c r="BB124" s="52"/>
    </row>
    <row r="125" spans="1:57" hidden="1">
      <c r="A125" s="58"/>
      <c r="B125" s="58"/>
      <c r="C125" s="74"/>
      <c r="D125" s="58" t="s">
        <v>196</v>
      </c>
      <c r="E125" s="59" t="s">
        <v>197</v>
      </c>
      <c r="F125" s="58"/>
      <c r="G125" s="81">
        <f>O125+W125+AE125+AM125</f>
        <v>0</v>
      </c>
      <c r="H125" s="81">
        <f t="shared" ref="H125:I126" si="152">P125+X125+AF125+AN125</f>
        <v>0</v>
      </c>
      <c r="I125" s="81">
        <f t="shared" si="152"/>
        <v>0</v>
      </c>
      <c r="J125" s="58">
        <f t="shared" si="149"/>
        <v>0</v>
      </c>
      <c r="K125" s="68">
        <f t="shared" si="145"/>
        <v>0</v>
      </c>
      <c r="L125" s="68">
        <f t="shared" si="146"/>
        <v>0</v>
      </c>
      <c r="M125" s="58">
        <f t="shared" si="141"/>
        <v>0</v>
      </c>
      <c r="N125" s="58"/>
      <c r="O125" s="81">
        <f>+LOOKUP('[2]Report-Date'!$B$1,[2]CPPY!$G$11:$R$11,[2]CPPY!G125:R125)</f>
        <v>0</v>
      </c>
      <c r="P125" s="58">
        <f>LOOKUP(12,'[2]Plan-Eco'!$G$13:$R$13,'[2]Plan-Eco'!$G125:$R125)</f>
        <v>0</v>
      </c>
      <c r="Q125" s="58">
        <f>LOOKUP('[2]Report-Date'!$B$1,'[2]Plan-Eco'!$G$13:$R$13,'[2]Plan-Eco'!$G125:$R125)</f>
        <v>0</v>
      </c>
      <c r="R125" s="58">
        <f>LOOKUP('[2]Report-Date'!$B$1,'[2]Actual-Eco'!$G$13:$R$13,'[2]Actual-Eco'!$G125:$R125)</f>
        <v>0</v>
      </c>
      <c r="S125" s="68">
        <f t="shared" si="138"/>
        <v>0</v>
      </c>
      <c r="T125" s="68">
        <f t="shared" si="124"/>
        <v>0</v>
      </c>
      <c r="U125" s="58">
        <f t="shared" si="125"/>
        <v>0</v>
      </c>
      <c r="V125" s="58"/>
      <c r="W125" s="67">
        <f>LOOKUP('[2]Report-Date'!$B$1,[2]CPPY!$U$11:$AF$11,[2]CPPY!U125:AF125)</f>
        <v>0</v>
      </c>
      <c r="X125" s="81">
        <f>LOOKUP(12,'[2]Plan-Eco'!$U$13:$AG$13,'[2]Plan-Eco'!$U125:$AG125)</f>
        <v>0</v>
      </c>
      <c r="Y125" s="81">
        <f>LOOKUP('[2]Report-Date'!$B$1,'[2]Plan-Eco'!$U$13:$AG$13,'[2]Plan-Eco'!$U125:$AG125)</f>
        <v>0</v>
      </c>
      <c r="Z125" s="81">
        <v>0</v>
      </c>
      <c r="AA125" s="128">
        <v>0</v>
      </c>
      <c r="AB125" s="128">
        <v>0</v>
      </c>
      <c r="AC125" s="128">
        <v>0</v>
      </c>
      <c r="AD125" s="134"/>
      <c r="AE125" s="71">
        <f>+LOOKUP('[2]Report-Date'!$B$1,[2]CPPY!$AI$11:$AT$11,[2]CPPY!AI125:AT125)</f>
        <v>0</v>
      </c>
      <c r="AF125" s="58">
        <f>LOOKUP(12,'[2]Plan-Eco'!$AI$13:$AU$13,'[2]Plan-Eco'!$AI125:$AU125)</f>
        <v>0</v>
      </c>
      <c r="AG125" s="58">
        <f>LOOKUP('[2]Report-Date'!$B$1,'[2]Plan-Eco'!$AI$13:$AU$13,'[2]Plan-Eco'!$AI125:$AU125)</f>
        <v>0</v>
      </c>
      <c r="AH125" s="58">
        <f>LOOKUP('[2]Report-Date'!$B$1,'[2]Actual-Eco'!$AI$13:$AU$13,'[2]Actual-Eco'!$AI125:$AU125)</f>
        <v>0</v>
      </c>
      <c r="AI125" s="68">
        <f t="shared" si="129"/>
        <v>0</v>
      </c>
      <c r="AJ125" s="68">
        <f t="shared" si="130"/>
        <v>0</v>
      </c>
      <c r="AK125" s="81">
        <f t="shared" si="148"/>
        <v>0</v>
      </c>
      <c r="AL125" s="58"/>
      <c r="AM125" s="58">
        <f>+[2]CPPY!AW125</f>
        <v>0</v>
      </c>
      <c r="AN125" s="130">
        <f>LOOKUP(12,'[2]Plan-Eco'!$AW$13:$BH$13,'[2]Plan-Eco'!$AW125:$BH125)</f>
        <v>0</v>
      </c>
      <c r="AO125" s="58">
        <f>LOOKUP('[2]Report-Date'!$B$1,'[2]Plan-Eco'!$AW$13:$BH$13,'[2]Plan-Eco'!$AW125:$BH125)</f>
        <v>0</v>
      </c>
      <c r="AP125" s="58">
        <f>LOOKUP('[2]Report-Date'!$B$1,'[2]Actual-Eco'!$AW$13:$BI$13,'[2]Actual-Eco'!$AW125:$BI125)</f>
        <v>0</v>
      </c>
      <c r="AQ125" s="68">
        <f t="shared" si="150"/>
        <v>0</v>
      </c>
      <c r="AR125" s="68">
        <f t="shared" si="133"/>
        <v>0</v>
      </c>
      <c r="AS125" s="81">
        <f t="shared" si="151"/>
        <v>0</v>
      </c>
      <c r="AW125" s="51"/>
      <c r="AX125" s="51"/>
      <c r="AY125" s="58"/>
      <c r="AZ125" s="51"/>
      <c r="BA125" s="51"/>
      <c r="BB125" s="51"/>
    </row>
    <row r="126" spans="1:57">
      <c r="A126" s="58"/>
      <c r="B126" s="58"/>
      <c r="C126" s="74"/>
      <c r="D126" s="58" t="s">
        <v>198</v>
      </c>
      <c r="E126" s="59" t="s">
        <v>199</v>
      </c>
      <c r="F126" s="58"/>
      <c r="G126" s="81">
        <f>O126+W126+AE126+AM126</f>
        <v>14833899.442</v>
      </c>
      <c r="H126" s="81">
        <f t="shared" si="152"/>
        <v>271857627.80000001</v>
      </c>
      <c r="I126" s="81">
        <f t="shared" si="152"/>
        <v>33778589.599999994</v>
      </c>
      <c r="J126" s="58">
        <f t="shared" si="149"/>
        <v>13217896.24</v>
      </c>
      <c r="K126" s="68">
        <f t="shared" si="145"/>
        <v>39.130989175462801</v>
      </c>
      <c r="L126" s="68">
        <f t="shared" si="146"/>
        <v>4.8620656138896834</v>
      </c>
      <c r="M126" s="58">
        <f t="shared" si="141"/>
        <v>-20560693.359999992</v>
      </c>
      <c r="N126" s="58"/>
      <c r="O126" s="81">
        <f>+LOOKUP('[2]Report-Date'!$B$1,[2]CPPY!$G$11:$R$11,[2]CPPY!G126:R126)</f>
        <v>14833899.442</v>
      </c>
      <c r="P126" s="58">
        <f>LOOKUP(12,'[2]Plan-Eco'!$G$13:$R$13,'[2]Plan-Eco'!$G126:$R126)</f>
        <v>271038051.90000004</v>
      </c>
      <c r="Q126" s="58">
        <f>LOOKUP('[2]Report-Date'!$B$1,'[2]Plan-Eco'!$G$13:$R$13,'[2]Plan-Eco'!$G126:$R126)</f>
        <v>33649701.799999997</v>
      </c>
      <c r="R126" s="58">
        <f>LOOKUP('[2]Report-Date'!$B$1,'[2]Actual-Eco'!$G$13:$R$13,'[2]Actual-Eco'!$G126:$R126)</f>
        <v>13217896.24</v>
      </c>
      <c r="S126" s="68">
        <f t="shared" si="138"/>
        <v>39.280871844160004</v>
      </c>
      <c r="T126" s="68">
        <f t="shared" si="124"/>
        <v>4.8767677259120674</v>
      </c>
      <c r="U126" s="58">
        <f t="shared" si="125"/>
        <v>-20431805.559999995</v>
      </c>
      <c r="V126" s="58"/>
      <c r="W126" s="67">
        <f>LOOKUP('[2]Report-Date'!$B$1,[2]CPPY!$U$11:$AF$11,[2]CPPY!U126:AF126)</f>
        <v>0</v>
      </c>
      <c r="X126" s="81">
        <f>LOOKUP(12,'[2]Plan-Eco'!$U$13:$AG$13,'[2]Plan-Eco'!$U126:$AG126)</f>
        <v>819575.9</v>
      </c>
      <c r="Y126" s="81">
        <f>LOOKUP('[2]Report-Date'!$B$1,'[2]Plan-Eco'!$U$13:$AG$13,'[2]Plan-Eco'!$U126:$AG126)</f>
        <v>128887.8</v>
      </c>
      <c r="Z126" s="81">
        <v>0</v>
      </c>
      <c r="AA126" s="128">
        <v>0</v>
      </c>
      <c r="AB126" s="128">
        <v>0</v>
      </c>
      <c r="AC126" s="128">
        <v>0</v>
      </c>
      <c r="AD126" s="134"/>
      <c r="AE126" s="71">
        <f>+LOOKUP('[2]Report-Date'!$B$1,[2]CPPY!$AI$11:$AT$11,[2]CPPY!AI126:AT126)</f>
        <v>0</v>
      </c>
      <c r="AF126" s="58">
        <f>LOOKUP('[2]Report-Date'!$B$1,'[2]Plan-Eco'!$AI$13:$AU$13,'[2]Plan-Eco'!$AI126:$AU126)</f>
        <v>0</v>
      </c>
      <c r="AG126" s="58">
        <f>LOOKUP('[2]Report-Date'!$B$1,'[2]Plan-Eco'!$AI$13:$AU$13,'[2]Plan-Eco'!$AI126:$AU126)</f>
        <v>0</v>
      </c>
      <c r="AH126" s="58">
        <f>LOOKUP('[2]Report-Date'!$B$1,'[2]Actual-Eco'!$AI$13:$AU$13,'[2]Actual-Eco'!$AI126:$AU126)</f>
        <v>0</v>
      </c>
      <c r="AI126" s="68">
        <f t="shared" si="129"/>
        <v>0</v>
      </c>
      <c r="AJ126" s="68">
        <f t="shared" si="130"/>
        <v>0</v>
      </c>
      <c r="AK126" s="81">
        <f t="shared" si="148"/>
        <v>0</v>
      </c>
      <c r="AL126" s="58"/>
      <c r="AM126" s="58">
        <f>+[2]CPPY!AW126</f>
        <v>0</v>
      </c>
      <c r="AN126" s="130">
        <f>LOOKUP(12,'[2]Plan-Eco'!$AW$13:$BH$13,'[2]Plan-Eco'!$AW126:$BH126)</f>
        <v>0</v>
      </c>
      <c r="AO126" s="58">
        <f>LOOKUP('[2]Report-Date'!$B$1,'[2]Plan-Eco'!$AW$13:$BH$13,'[2]Plan-Eco'!$AW126:$BH126)</f>
        <v>0</v>
      </c>
      <c r="AP126" s="58">
        <f>LOOKUP('[2]Report-Date'!$B$1,'[2]Actual-Eco'!$AW$13:$BI$13,'[2]Actual-Eco'!$AW126:$BI126)</f>
        <v>0</v>
      </c>
      <c r="AQ126" s="68">
        <f t="shared" si="150"/>
        <v>0</v>
      </c>
      <c r="AR126" s="68">
        <f t="shared" si="133"/>
        <v>0</v>
      </c>
      <c r="AS126" s="81">
        <f t="shared" si="151"/>
        <v>0</v>
      </c>
      <c r="AW126" s="52"/>
      <c r="AX126" s="52"/>
      <c r="AY126" s="52"/>
      <c r="AZ126" s="136"/>
      <c r="BA126" s="58"/>
      <c r="BB126" s="59"/>
    </row>
    <row r="127" spans="1:57">
      <c r="A127" s="52"/>
      <c r="B127" s="52" t="s">
        <v>69</v>
      </c>
      <c r="C127" s="52" t="s">
        <v>200</v>
      </c>
      <c r="D127" s="52"/>
      <c r="E127" s="52"/>
      <c r="F127" s="52"/>
      <c r="G127" s="52">
        <f>G128+G140+G147+G148+G136</f>
        <v>455020473.28040004</v>
      </c>
      <c r="H127" s="52">
        <f t="shared" ref="H127:J127" si="153">H128+H140+H147+H148+H136</f>
        <v>2027779749.8100002</v>
      </c>
      <c r="I127" s="52">
        <f t="shared" si="153"/>
        <v>546258898.09131503</v>
      </c>
      <c r="J127" s="52">
        <f t="shared" si="153"/>
        <v>475712583.04481506</v>
      </c>
      <c r="K127" s="61">
        <f t="shared" si="145"/>
        <v>87.085553151995128</v>
      </c>
      <c r="L127" s="61">
        <f t="shared" si="146"/>
        <v>23.459775801064616</v>
      </c>
      <c r="M127" s="52">
        <f t="shared" si="141"/>
        <v>-70546315.046499968</v>
      </c>
      <c r="N127" s="52"/>
      <c r="O127" s="62">
        <f>O128+O135+O140+O147+O148+O136</f>
        <v>220587117.16840002</v>
      </c>
      <c r="P127" s="62">
        <f t="shared" ref="P127:R127" si="154">P128+P135+P140+P147+P148+P136</f>
        <v>2002426026.7999997</v>
      </c>
      <c r="Q127" s="62">
        <f t="shared" si="154"/>
        <v>631249300.5999999</v>
      </c>
      <c r="R127" s="62">
        <f t="shared" si="154"/>
        <v>504543183.72549999</v>
      </c>
      <c r="S127" s="61">
        <f t="shared" si="138"/>
        <v>79.927721622175852</v>
      </c>
      <c r="T127" s="61">
        <f t="shared" si="124"/>
        <v>25.196595378446567</v>
      </c>
      <c r="U127" s="62">
        <f t="shared" si="125"/>
        <v>-126706116.87449992</v>
      </c>
      <c r="V127" s="52"/>
      <c r="W127" s="52">
        <f>W128+W140+W136+W147+W148</f>
        <v>23850402.554000001</v>
      </c>
      <c r="X127" s="52">
        <f t="shared" ref="X127:Z127" si="155">X128+X140+X136+X147+X148</f>
        <v>321598818.5</v>
      </c>
      <c r="Y127" s="52">
        <f t="shared" si="155"/>
        <v>81586019.400000006</v>
      </c>
      <c r="Z127" s="52">
        <f t="shared" si="155"/>
        <v>62535540.157000005</v>
      </c>
      <c r="AA127" s="61">
        <f>IF(Y127=0,0,Z127/Y127)*100</f>
        <v>76.649823850825101</v>
      </c>
      <c r="AB127" s="61">
        <f>IF(X127=0,0,Z127/X127)*100</f>
        <v>19.445202083974696</v>
      </c>
      <c r="AC127" s="62">
        <f>+Z127-Y127</f>
        <v>-19050479.243000001</v>
      </c>
      <c r="AD127" s="62"/>
      <c r="AE127" s="52">
        <f>AE128+AE140+AE136+AE147+AE135</f>
        <v>181229999.90000001</v>
      </c>
      <c r="AF127" s="52">
        <f t="shared" ref="AF127:AH127" si="156">AF128+AF140+AF136+AF147+AF135</f>
        <v>284151500</v>
      </c>
      <c r="AG127" s="52">
        <f t="shared" si="156"/>
        <v>58537875</v>
      </c>
      <c r="AH127" s="52">
        <f t="shared" si="156"/>
        <v>55723481</v>
      </c>
      <c r="AI127" s="61">
        <f t="shared" si="129"/>
        <v>95.192182838888499</v>
      </c>
      <c r="AJ127" s="61">
        <f t="shared" si="130"/>
        <v>19.610482788230925</v>
      </c>
      <c r="AK127" s="52">
        <f t="shared" si="148"/>
        <v>-2814394</v>
      </c>
      <c r="AL127" s="52"/>
      <c r="AM127" s="52">
        <f>AM128+AM140+AM136+AM147+AM148</f>
        <v>143291372.50999999</v>
      </c>
      <c r="AN127" s="52">
        <f t="shared" ref="AN127:AP127" si="157">AN128+AN140+AN136+AN147+AN148</f>
        <v>1043566042.1999999</v>
      </c>
      <c r="AO127" s="52">
        <f t="shared" si="157"/>
        <v>249957353.29999998</v>
      </c>
      <c r="AP127" s="52">
        <f t="shared" si="157"/>
        <v>266264979.35000002</v>
      </c>
      <c r="AQ127" s="61">
        <f t="shared" si="150"/>
        <v>106.52416335614963</v>
      </c>
      <c r="AR127" s="61">
        <f t="shared" si="133"/>
        <v>25.514914110147924</v>
      </c>
      <c r="AS127" s="52">
        <f t="shared" si="151"/>
        <v>16307626.050000042</v>
      </c>
      <c r="AW127" s="52"/>
      <c r="AX127" s="52"/>
      <c r="AY127" s="52"/>
      <c r="AZ127" s="136"/>
      <c r="BA127" s="58"/>
      <c r="BB127" s="59"/>
    </row>
    <row r="128" spans="1:57">
      <c r="A128" s="51"/>
      <c r="B128" s="51"/>
      <c r="C128" s="58" t="s">
        <v>201</v>
      </c>
      <c r="D128" s="51" t="s">
        <v>202</v>
      </c>
      <c r="E128" s="51"/>
      <c r="F128" s="51"/>
      <c r="G128" s="51">
        <f>SUM(G129:G134)</f>
        <v>18447827.990000002</v>
      </c>
      <c r="H128" s="51">
        <f>SUM(H129:H134)</f>
        <v>187493302.79999995</v>
      </c>
      <c r="I128" s="51">
        <f>SUM(I129:I134)</f>
        <v>69503154.800000012</v>
      </c>
      <c r="J128" s="51">
        <f>SUM(J129:J134)</f>
        <v>58134900.080000006</v>
      </c>
      <c r="K128" s="56">
        <f t="shared" si="145"/>
        <v>83.643541429575507</v>
      </c>
      <c r="L128" s="56">
        <f t="shared" si="146"/>
        <v>31.006387541219432</v>
      </c>
      <c r="M128" s="51">
        <f t="shared" si="141"/>
        <v>-11368254.720000006</v>
      </c>
      <c r="N128" s="51"/>
      <c r="O128" s="51">
        <f>SUM(O129:O134)</f>
        <v>74952898.700000003</v>
      </c>
      <c r="P128" s="51">
        <f>SUM(P129:P134)</f>
        <v>467275661.39999998</v>
      </c>
      <c r="Q128" s="51">
        <f>SUM(Q129:Q134)</f>
        <v>223079926.00000003</v>
      </c>
      <c r="R128" s="51">
        <f>SUM(R129:R134)</f>
        <v>159130056.97</v>
      </c>
      <c r="S128" s="68">
        <f t="shared" si="138"/>
        <v>71.333203226004287</v>
      </c>
      <c r="T128" s="68">
        <f t="shared" si="124"/>
        <v>34.054856718458652</v>
      </c>
      <c r="U128" s="51">
        <f>+R128-Q128</f>
        <v>-63949869.030000031</v>
      </c>
      <c r="V128" s="51"/>
      <c r="W128" s="51">
        <f>SUM(W129:W134)</f>
        <v>456538.7</v>
      </c>
      <c r="X128" s="51">
        <f>SUM(X129:X134)</f>
        <v>3425708.9</v>
      </c>
      <c r="Y128" s="51">
        <f>SUM(Y129:Y132)</f>
        <v>1292497.3</v>
      </c>
      <c r="Z128" s="51">
        <f>SUM(Z129:Z132)</f>
        <v>532612.6</v>
      </c>
      <c r="AA128" s="56">
        <f>IF(Y128=0,0,Z128/Y128)*100</f>
        <v>41.208024186975088</v>
      </c>
      <c r="AB128" s="56">
        <f>IF(X128=0,0,Z128/X128)*100</f>
        <v>15.547514851597576</v>
      </c>
      <c r="AC128" s="57">
        <f>+Z128-Y128</f>
        <v>-759884.70000000007</v>
      </c>
      <c r="AD128" s="57"/>
      <c r="AE128" s="57">
        <f>+[2]CPPY!AI128</f>
        <v>0</v>
      </c>
      <c r="AF128" s="51">
        <f>SUM(AF129:AF134)</f>
        <v>0</v>
      </c>
      <c r="AG128" s="51">
        <f>SUM(AG129:AG134)</f>
        <v>0</v>
      </c>
      <c r="AH128" s="51">
        <f>SUM(AH129:AH134)</f>
        <v>0</v>
      </c>
      <c r="AI128" s="51">
        <f>SUM(AI129:AI132)</f>
        <v>0</v>
      </c>
      <c r="AJ128" s="56">
        <f t="shared" si="130"/>
        <v>0</v>
      </c>
      <c r="AK128" s="51">
        <f t="shared" si="148"/>
        <v>0</v>
      </c>
      <c r="AL128" s="51"/>
      <c r="AM128" s="51">
        <f>SUM(AM129:AM135)</f>
        <v>18553789.441999998</v>
      </c>
      <c r="AN128" s="51">
        <f>LOOKUP(12,'[2]Plan-Eco'!$AW$13:$BH$13,'[2]Plan-Eco'!$AW128:$BH128)</f>
        <v>106335134.3</v>
      </c>
      <c r="AO128" s="51">
        <f>SUM(AO129:AO134)</f>
        <v>26401290.300000001</v>
      </c>
      <c r="AP128" s="51">
        <f>SUM(AP129:AP134)</f>
        <v>22587297.888999999</v>
      </c>
      <c r="AQ128" s="56">
        <f t="shared" si="150"/>
        <v>85.553765108972712</v>
      </c>
      <c r="AR128" s="56">
        <f t="shared" si="133"/>
        <v>21.241613167361184</v>
      </c>
      <c r="AS128" s="51">
        <f t="shared" si="151"/>
        <v>-3813992.4110000022</v>
      </c>
      <c r="AW128" s="52"/>
      <c r="AX128" s="52"/>
      <c r="AY128" s="52"/>
      <c r="AZ128" s="136"/>
      <c r="BA128" s="58"/>
      <c r="BB128" s="59"/>
    </row>
    <row r="129" spans="1:54">
      <c r="A129" s="52"/>
      <c r="B129" s="52"/>
      <c r="C129" s="52"/>
      <c r="D129" s="136"/>
      <c r="E129" s="58" t="s">
        <v>41</v>
      </c>
      <c r="F129" s="59" t="s">
        <v>203</v>
      </c>
      <c r="G129" s="81">
        <f t="shared" ref="G129:I134" si="158">O129+W129+AE129+AM129</f>
        <v>6377887.7999999998</v>
      </c>
      <c r="H129" s="81">
        <f t="shared" si="158"/>
        <v>33966500</v>
      </c>
      <c r="I129" s="81">
        <f t="shared" si="158"/>
        <v>10095604.399999999</v>
      </c>
      <c r="J129" s="81">
        <f>R129+Z129+AP129+AH129</f>
        <v>7042060.7699999996</v>
      </c>
      <c r="K129" s="68">
        <f t="shared" si="145"/>
        <v>69.753731336778614</v>
      </c>
      <c r="L129" s="68">
        <f t="shared" si="146"/>
        <v>20.732370924293054</v>
      </c>
      <c r="M129" s="58">
        <f t="shared" si="141"/>
        <v>-3053543.629999999</v>
      </c>
      <c r="N129" s="52"/>
      <c r="O129" s="81">
        <f>+LOOKUP('[2]Report-Date'!$B$1,[2]CPPY!$G$11:$R$11,[2]CPPY!G129:R129)</f>
        <v>6010412</v>
      </c>
      <c r="P129" s="81">
        <f>LOOKUP(12,'[2]Plan-Eco'!$G$13:$R$13,'[2]Plan-Eco'!$G129:$R129)</f>
        <v>33966500</v>
      </c>
      <c r="Q129" s="58">
        <f>LOOKUP('[2]Report-Date'!$B$1,'[2]Plan-Eco'!$G$13:$R$13,'[2]Plan-Eco'!$G129:$R129)</f>
        <v>9885604.3999999985</v>
      </c>
      <c r="R129" s="81">
        <f>LOOKUP('[2]Report-Date'!$B$1,'[2]Actual-Eco'!$G$13:$R$13,'[2]Actual-Eco'!$G129:$R129)</f>
        <v>6832060.7699999996</v>
      </c>
      <c r="S129" s="68">
        <f t="shared" si="138"/>
        <v>69.111209528068912</v>
      </c>
      <c r="T129" s="68">
        <f t="shared" si="124"/>
        <v>20.114114701249761</v>
      </c>
      <c r="U129" s="81">
        <f t="shared" si="125"/>
        <v>-3053543.629999999</v>
      </c>
      <c r="V129" s="52"/>
      <c r="W129" s="67">
        <f>LOOKUP('[2]Report-Date'!$B$1,[2]CPPY!$U$11:$AF$11,[2]CPPY!U129:AF129)</f>
        <v>367475.8</v>
      </c>
      <c r="X129" s="81">
        <f>LOOKUP(12,'[2]Plan-Eco'!$U$13:$AG$13,'[2]Plan-Eco'!$U129:$AG129)</f>
        <v>0</v>
      </c>
      <c r="Y129" s="58">
        <f>LOOKUP('[2]Report-Date'!$B$1,'[2]Plan-Eco'!$U$13:$AG$13,'[2]Plan-Eco'!$U129:$AG129)</f>
        <v>210000</v>
      </c>
      <c r="Z129" s="58">
        <f>LOOKUP('[2]Report-Date'!$B$1,'[2]Actual-Eco'!$U$13:$AG$13,'[2]Actual-Eco'!$U129:$AG129)</f>
        <v>210000</v>
      </c>
      <c r="AA129" s="78">
        <f>IF(Y129=0,0,Z129/Y129)*100</f>
        <v>100</v>
      </c>
      <c r="AB129" s="78">
        <f>IF(X129=0,0,Z129/X129)*100</f>
        <v>0</v>
      </c>
      <c r="AC129" s="71">
        <f>+Z129-Y129</f>
        <v>0</v>
      </c>
      <c r="AD129" s="69"/>
      <c r="AE129" s="71">
        <f>+LOOKUP('[2]Report-Date'!$B$1,[2]CPPY!$AI$11:$AT$11,[2]CPPY!AI129:AT129)</f>
        <v>0</v>
      </c>
      <c r="AF129" s="58">
        <f>LOOKUP(12,'[2]Plan-Eco'!$AI$13:$AU$13,'[2]Plan-Eco'!$AI129:$AU129)</f>
        <v>0</v>
      </c>
      <c r="AG129" s="58">
        <f>LOOKUP('[2]Report-Date'!$B$1,'[2]Plan-Eco'!$AI$13:$AU$13,'[2]Plan-Eco'!$AI129:$AU129)</f>
        <v>0</v>
      </c>
      <c r="AH129" s="58">
        <f>LOOKUP('[2]Report-Date'!$B$1,'[2]Actual-Eco'!$AI$13:$AU$13,'[2]Actual-Eco'!$AI129:$AU129)</f>
        <v>0</v>
      </c>
      <c r="AI129" s="68">
        <f t="shared" si="129"/>
        <v>0</v>
      </c>
      <c r="AJ129" s="68">
        <f t="shared" si="130"/>
        <v>0</v>
      </c>
      <c r="AK129" s="58">
        <f t="shared" si="148"/>
        <v>0</v>
      </c>
      <c r="AL129" s="52"/>
      <c r="AM129" s="58">
        <f>+LOOKUP('[2]Report-Date'!$B$1,[2]CPPY!$AW$11:$BH$11,[2]CPPY!AW129:BH129)</f>
        <v>0</v>
      </c>
      <c r="AN129" s="130">
        <f>LOOKUP(12,'[2]Plan-Eco'!$AW$13:$BH$13,'[2]Plan-Eco'!$AW129:$BH129)</f>
        <v>0</v>
      </c>
      <c r="AO129" s="58">
        <f>LOOKUP('[2]Report-Date'!$B$1,'[2]Plan-Eco'!$AW$13:$BH$13,'[2]Plan-Eco'!$AW129:$BH129)</f>
        <v>0</v>
      </c>
      <c r="AP129" s="58">
        <f>LOOKUP('[2]Report-Date'!$B$1,'[2]Actual-Eco'!$AW$13:$BI$13,'[2]Actual-Eco'!$AW129:$BI129)</f>
        <v>0</v>
      </c>
      <c r="AQ129" s="68">
        <f t="shared" si="150"/>
        <v>0</v>
      </c>
      <c r="AR129" s="68">
        <f t="shared" si="133"/>
        <v>0</v>
      </c>
      <c r="AS129" s="58">
        <f t="shared" si="151"/>
        <v>0</v>
      </c>
      <c r="AW129" s="52"/>
      <c r="AX129" s="52"/>
      <c r="AY129" s="52"/>
      <c r="AZ129" s="136"/>
      <c r="BA129" s="58"/>
      <c r="BB129" s="59"/>
    </row>
    <row r="130" spans="1:54">
      <c r="A130" s="52"/>
      <c r="B130" s="52"/>
      <c r="C130" s="52"/>
      <c r="D130" s="136"/>
      <c r="E130" s="58" t="s">
        <v>43</v>
      </c>
      <c r="F130" s="59" t="s">
        <v>204</v>
      </c>
      <c r="G130" s="81">
        <f t="shared" si="158"/>
        <v>11260860.5</v>
      </c>
      <c r="H130" s="81">
        <f t="shared" si="158"/>
        <v>46550731</v>
      </c>
      <c r="I130" s="81">
        <f t="shared" si="158"/>
        <v>14913842.9</v>
      </c>
      <c r="J130" s="81">
        <f>R130+Z130+AP130+AH130</f>
        <v>14896145.6</v>
      </c>
      <c r="K130" s="68">
        <f t="shared" si="145"/>
        <v>99.881336419334275</v>
      </c>
      <c r="L130" s="68">
        <f t="shared" si="146"/>
        <v>31.999810271507872</v>
      </c>
      <c r="M130" s="58">
        <f t="shared" si="141"/>
        <v>-17697.300000000745</v>
      </c>
      <c r="N130" s="52"/>
      <c r="O130" s="81">
        <f>+LOOKUP('[2]Report-Date'!$B$1,[2]CPPY!$G$11:$R$11,[2]CPPY!G130:R130)</f>
        <v>11255827.300000001</v>
      </c>
      <c r="P130" s="137">
        <f>LOOKUP(12,'[2]Plan-Eco'!$G$13:$R$13,'[2]Plan-Eco'!$G130:$R130)</f>
        <v>46329756.399999999</v>
      </c>
      <c r="Q130" s="130">
        <f>LOOKUP('[2]Report-Date'!$B$1,'[2]Plan-Eco'!$G$13:$R$13,'[2]Plan-Eco'!$G130:$R130)</f>
        <v>14874560</v>
      </c>
      <c r="R130" s="137">
        <f>LOOKUP('[2]Report-Date'!$B$1,'[2]Actual-Eco'!$G$13:$R$13,'[2]Actual-Eco'!$G130:$R130)</f>
        <v>14878040</v>
      </c>
      <c r="S130" s="68">
        <f t="shared" si="138"/>
        <v>100.02339565002258</v>
      </c>
      <c r="T130" s="68">
        <f t="shared" si="124"/>
        <v>32.11335684899047</v>
      </c>
      <c r="U130" s="81">
        <f t="shared" si="125"/>
        <v>3480</v>
      </c>
      <c r="V130" s="52"/>
      <c r="W130" s="67">
        <f>LOOKUP('[2]Report-Date'!$B$1,[2]CPPY!$U$11:$AF$11,[2]CPPY!U130:AF130)</f>
        <v>5033.2</v>
      </c>
      <c r="X130" s="81">
        <f>LOOKUP(12,'[2]Plan-Eco'!$U$13:$AG$13,'[2]Plan-Eco'!$U130:$AG130)</f>
        <v>220974.6</v>
      </c>
      <c r="Y130" s="58">
        <f>LOOKUP('[2]Report-Date'!$B$1,'[2]Plan-Eco'!$U$13:$AG$13,'[2]Plan-Eco'!$U130:$AG130)</f>
        <v>39282.9</v>
      </c>
      <c r="Z130" s="58">
        <f>LOOKUP('[2]Report-Date'!$B$1,'[2]Actual-Eco'!$U$13:$AG$13,'[2]Actual-Eco'!$U130:$AG130)</f>
        <v>18105.599999999999</v>
      </c>
      <c r="AA130" s="78">
        <f>IF(Y130=0,0,Z130/Y130)*100</f>
        <v>46.09028355849491</v>
      </c>
      <c r="AB130" s="78">
        <f>IF(X130=0,0,Z130/X130)*100</f>
        <v>8.1935208843007281</v>
      </c>
      <c r="AC130" s="71">
        <f>+Z130-Y130</f>
        <v>-21177.300000000003</v>
      </c>
      <c r="AD130" s="69"/>
      <c r="AE130" s="71">
        <f>+LOOKUP('[2]Report-Date'!$B$1,[2]CPPY!$AI$11:$AT$11,[2]CPPY!AI130:AT130)</f>
        <v>0</v>
      </c>
      <c r="AF130" s="58">
        <f>LOOKUP(12,'[2]Plan-Eco'!$AI$13:$AU$13,'[2]Plan-Eco'!$AI130:$AU130)</f>
        <v>0</v>
      </c>
      <c r="AG130" s="58">
        <f>LOOKUP('[2]Report-Date'!$B$1,'[2]Plan-Eco'!$AI$13:$AU$13,'[2]Plan-Eco'!$AI130:$AU130)</f>
        <v>0</v>
      </c>
      <c r="AH130" s="58">
        <f>LOOKUP('[2]Report-Date'!$B$1,'[2]Actual-Eco'!$AI$13:$AU$13,'[2]Actual-Eco'!$AI130:$AU130)</f>
        <v>0</v>
      </c>
      <c r="AI130" s="68">
        <f t="shared" si="129"/>
        <v>0</v>
      </c>
      <c r="AJ130" s="68">
        <f t="shared" si="130"/>
        <v>0</v>
      </c>
      <c r="AK130" s="58">
        <f t="shared" si="148"/>
        <v>0</v>
      </c>
      <c r="AL130" s="52"/>
      <c r="AM130" s="58">
        <f>+LOOKUP('[2]Report-Date'!$B$1,[2]CPPY!$AW$11:$BH$11,[2]CPPY!AW130:BH130)</f>
        <v>0</v>
      </c>
      <c r="AN130" s="130">
        <f>LOOKUP(12,'[2]Plan-Eco'!$AW$13:$BH$13,'[2]Plan-Eco'!$AW130:$BH130)</f>
        <v>0</v>
      </c>
      <c r="AO130" s="58">
        <f>LOOKUP('[2]Report-Date'!$B$1,'[2]Plan-Eco'!$AW$13:$BH$13,'[2]Plan-Eco'!$AW130:$BH130)</f>
        <v>0</v>
      </c>
      <c r="AP130" s="58">
        <f>LOOKUP('[2]Report-Date'!$B$1,'[2]Actual-Eco'!$AW$13:$BI$13,'[2]Actual-Eco'!$AW130:$BI130)</f>
        <v>0</v>
      </c>
      <c r="AQ130" s="68">
        <f t="shared" si="150"/>
        <v>0</v>
      </c>
      <c r="AR130" s="68">
        <f t="shared" si="133"/>
        <v>0</v>
      </c>
      <c r="AS130" s="58">
        <f t="shared" si="151"/>
        <v>0</v>
      </c>
      <c r="AW130" s="52"/>
      <c r="AX130" s="52"/>
      <c r="AY130" s="52"/>
      <c r="AZ130" s="136"/>
      <c r="BA130" s="58"/>
      <c r="BB130" s="59"/>
    </row>
    <row r="131" spans="1:54">
      <c r="A131" s="52"/>
      <c r="B131" s="52"/>
      <c r="C131" s="52"/>
      <c r="D131" s="136"/>
      <c r="E131" s="58" t="s">
        <v>65</v>
      </c>
      <c r="F131" s="59" t="s">
        <v>205</v>
      </c>
      <c r="G131" s="81">
        <f>O131+W131+AM131-AM92-O91</f>
        <v>84029.70000000298</v>
      </c>
      <c r="H131" s="81">
        <f>P131+X131+AN131-AN92-P91</f>
        <v>64904734.299999952</v>
      </c>
      <c r="I131" s="81">
        <f>Q131+Y131+AO131-AO92-Q91</f>
        <v>27248086.500000022</v>
      </c>
      <c r="J131" s="81">
        <f>R131+Z131+AP131-AP92-R91</f>
        <v>21874007.000000011</v>
      </c>
      <c r="K131" s="68">
        <f>IF(I131=0,0,J131/I131)*100</f>
        <v>80.27722240238775</v>
      </c>
      <c r="L131" s="68">
        <f>IF(H131=0,0,J131/H131)*100</f>
        <v>33.701712572914772</v>
      </c>
      <c r="M131" s="58">
        <f>+J131-I131</f>
        <v>-5374079.5000000112</v>
      </c>
      <c r="N131" s="52"/>
      <c r="O131" s="81">
        <f>+LOOKUP('[2]Report-Date'!$B$1,[2]CPPY!$G$11:$R$11,[2]CPPY!G131:R131)</f>
        <v>57686659.399999999</v>
      </c>
      <c r="P131" s="7">
        <f>LOOKUP(12,'[2]Plan-Eco'!$G$13:$R$13,'[2]Plan-Eco'!$G131:$R131)</f>
        <v>355979404.99999994</v>
      </c>
      <c r="Q131" s="130">
        <f>LOOKUP('[2]Report-Date'!$B$1,'[2]Plan-Eco'!$G$13:$R$13,'[2]Plan-Eco'!$G131:$R131)</f>
        <v>183319761.60000002</v>
      </c>
      <c r="R131" s="138">
        <f>LOOKUP('[2]Report-Date'!$B$1,'[2]Actual-Eco'!$G$13:$R$13,'[2]Actual-Eco'!$G131:$R131)</f>
        <v>124650205.8</v>
      </c>
      <c r="S131" s="68">
        <f>(IF(Q131=0,0,R131/Q131)*100)</f>
        <v>67.996054932683265</v>
      </c>
      <c r="T131" s="68">
        <f>IF(P131=0,0,R131/P131)*100</f>
        <v>35.016128475185248</v>
      </c>
      <c r="U131" s="81">
        <f>+R131-Q131</f>
        <v>-58669555.800000027</v>
      </c>
      <c r="V131" s="52"/>
      <c r="W131" s="67">
        <f>LOOKUP('[2]Report-Date'!$B$1,[2]CPPY!$U$11:$AF$11,[2]CPPY!U131:AF131)</f>
        <v>84029.7</v>
      </c>
      <c r="X131" s="81">
        <f>LOOKUP(12,'[2]Plan-Eco'!$U$13:$AG$13,'[2]Plan-Eco'!$U131:$AG131)</f>
        <v>3204734.3</v>
      </c>
      <c r="Y131" s="58">
        <f>LOOKUP('[2]Report-Date'!$B$1,'[2]Plan-Eco'!$U$13:$AG$13,'[2]Plan-Eco'!$U131:$AG131)</f>
        <v>1043214.4</v>
      </c>
      <c r="Z131" s="58">
        <f>LOOKUP('[2]Report-Date'!$B$1,'[2]Actual-Eco'!$U$13:$AG$13,'[2]Actual-Eco'!$U131:$AG131)</f>
        <v>304507</v>
      </c>
      <c r="AA131" s="78">
        <f t="shared" ref="AA131:AA135" si="159">IF(Y131=0,0,Z131/Y131)*100</f>
        <v>29.189301834790619</v>
      </c>
      <c r="AB131" s="78">
        <v>0</v>
      </c>
      <c r="AC131" s="71">
        <v>0</v>
      </c>
      <c r="AD131" s="69"/>
      <c r="AE131" s="71">
        <f>+LOOKUP('[2]Report-Date'!$B$1,[2]CPPY!$AI$11:$AT$11,[2]CPPY!AI131:AT131)</f>
        <v>0</v>
      </c>
      <c r="AF131" s="58">
        <f>LOOKUP(12,'[2]Plan-Eco'!$AI$13:$AU$13,'[2]Plan-Eco'!$AI131:$AU131)</f>
        <v>0</v>
      </c>
      <c r="AG131" s="58">
        <f>LOOKUP('[2]Report-Date'!$B$1,'[2]Plan-Eco'!$AI$13:$AU$13,'[2]Plan-Eco'!$AI131:$AU131)</f>
        <v>0</v>
      </c>
      <c r="AH131" s="58">
        <f>LOOKUP('[2]Report-Date'!$B$1,'[2]Actual-Eco'!$AI$13:$AU$13,'[2]Actual-Eco'!$AI131:$AU131)</f>
        <v>0</v>
      </c>
      <c r="AI131" s="68">
        <f t="shared" si="129"/>
        <v>0</v>
      </c>
      <c r="AJ131" s="68">
        <f t="shared" si="130"/>
        <v>0</v>
      </c>
      <c r="AK131" s="58">
        <f t="shared" si="148"/>
        <v>0</v>
      </c>
      <c r="AL131" s="52"/>
      <c r="AM131" s="58">
        <f>+LOOKUP('[2]Report-Date'!$B$1,[2]CPPY!$AW$11:$BH$11,[2]CPPY!AW131:BH131)</f>
        <v>17828739.452</v>
      </c>
      <c r="AN131" s="130">
        <f>LOOKUP(12,'[2]Plan-Eco'!$AW$13:$BH$13,'[2]Plan-Eco'!$AW131:$BH131)</f>
        <v>95263796.799999997</v>
      </c>
      <c r="AO131" s="58">
        <f>LOOKUP('[2]Report-Date'!$B$1,'[2]Plan-Eco'!$AW$13:$BH$13,'[2]Plan-Eco'!$AW131:$BH131)</f>
        <v>24155669.300000001</v>
      </c>
      <c r="AP131" s="139">
        <f>LOOKUP('[2]Report-Date'!$B$1,'[2]Actual-Eco'!$AW$13:$BI$13,'[2]Actual-Eco'!$AW131:$BI131)</f>
        <v>21034361.579</v>
      </c>
      <c r="AQ131" s="68">
        <f t="shared" si="150"/>
        <v>87.078363748753588</v>
      </c>
      <c r="AR131" s="68">
        <f t="shared" si="133"/>
        <v>22.080120975190862</v>
      </c>
      <c r="AS131" s="58">
        <f t="shared" si="151"/>
        <v>-3121307.7210000008</v>
      </c>
      <c r="AT131" s="140"/>
      <c r="AU131" s="140"/>
      <c r="AW131" s="52"/>
      <c r="AX131" s="52"/>
      <c r="AY131" s="52"/>
      <c r="AZ131" s="136"/>
      <c r="BA131" s="58"/>
      <c r="BB131" s="59"/>
    </row>
    <row r="132" spans="1:54">
      <c r="A132" s="52"/>
      <c r="B132" s="52"/>
      <c r="C132" s="52"/>
      <c r="D132" s="136"/>
      <c r="E132" s="58" t="s">
        <v>206</v>
      </c>
      <c r="F132" s="59" t="s">
        <v>207</v>
      </c>
      <c r="G132" s="81">
        <f t="shared" si="158"/>
        <v>0</v>
      </c>
      <c r="H132" s="81">
        <f t="shared" si="158"/>
        <v>31000000</v>
      </c>
      <c r="I132" s="81">
        <f t="shared" si="158"/>
        <v>15000000</v>
      </c>
      <c r="J132" s="58">
        <f t="shared" ref="J132:J133" si="160">Z132+R132+AH132+AP132</f>
        <v>12769750.4</v>
      </c>
      <c r="K132" s="68">
        <f>IF(I132=0,0,J132/I132)*100</f>
        <v>85.131669333333335</v>
      </c>
      <c r="L132" s="68">
        <f>IF(H132=0,0,J132/H132)*100</f>
        <v>41.192743225806453</v>
      </c>
      <c r="M132" s="58">
        <f>+J132-I132</f>
        <v>-2230249.5999999996</v>
      </c>
      <c r="N132" s="52"/>
      <c r="O132" s="81">
        <f>+LOOKUP('[2]Report-Date'!$B$1,[2]CPPY!$G$11:$R$11,[2]CPPY!G132:R132)</f>
        <v>0</v>
      </c>
      <c r="P132" s="137">
        <f>LOOKUP(12,'[2]Plan-Eco'!$G$13:$R$13,'[2]Plan-Eco'!$G132:$R132)</f>
        <v>31000000</v>
      </c>
      <c r="Q132" s="130">
        <f>LOOKUP('[2]Report-Date'!$B$1,'[2]Plan-Eco'!$G$13:$R$13,'[2]Plan-Eco'!$G132:$R132)</f>
        <v>15000000</v>
      </c>
      <c r="R132" s="138">
        <f>LOOKUP('[2]Report-Date'!$B$1,'[2]Actual-Eco'!$G$13:$R$13,'[2]Actual-Eco'!$G132:$R132)</f>
        <v>12769750.4</v>
      </c>
      <c r="S132" s="68">
        <f t="shared" ref="S132:S134" si="161">(IF(Q132=0,0,R132/Q132)*100)</f>
        <v>85.131669333333335</v>
      </c>
      <c r="T132" s="68">
        <f t="shared" ref="T132:T134" si="162">IF(P132=0,0,R132/P132)*100</f>
        <v>41.192743225806453</v>
      </c>
      <c r="U132" s="81">
        <f t="shared" ref="U132:U134" si="163">+R132-Q132</f>
        <v>-2230249.5999999996</v>
      </c>
      <c r="V132" s="52"/>
      <c r="W132" s="67">
        <f>LOOKUP('[2]Report-Date'!$B$1,[2]CPPY!$U$11:$AF$11,[2]CPPY!U132:AF132)</f>
        <v>0</v>
      </c>
      <c r="X132" s="81">
        <f>LOOKUP(12,'[2]Plan-Eco'!$U$13:$AG$13,'[2]Plan-Eco'!$U132:$AG132)</f>
        <v>0</v>
      </c>
      <c r="Y132" s="58">
        <f>LOOKUP('[2]Report-Date'!$B$1,'[2]Plan-Eco'!$U$13:$AG$13,'[2]Plan-Eco'!$U132:$AG132)</f>
        <v>0</v>
      </c>
      <c r="Z132" s="58">
        <f>LOOKUP('[2]Report-Date'!$B$1,'[2]Actual-Eco'!$U$13:$AG$13,'[2]Actual-Eco'!$U132:$AG132)</f>
        <v>0</v>
      </c>
      <c r="AA132" s="78">
        <f t="shared" si="159"/>
        <v>0</v>
      </c>
      <c r="AB132" s="78">
        <v>0</v>
      </c>
      <c r="AC132" s="71">
        <v>0</v>
      </c>
      <c r="AD132" s="69"/>
      <c r="AE132" s="71">
        <f>+LOOKUP('[2]Report-Date'!$B$1,[2]CPPY!$AI$11:$AT$11,[2]CPPY!AI132:AT132)</f>
        <v>0</v>
      </c>
      <c r="AF132" s="58">
        <f>LOOKUP(12,'[2]Plan-Eco'!$AI$13:$AU$13,'[2]Plan-Eco'!$AI132:$AU132)</f>
        <v>0</v>
      </c>
      <c r="AG132" s="58">
        <f>LOOKUP('[2]Report-Date'!$B$1,'[2]Plan-Eco'!$AI$13:$AU$13,'[2]Plan-Eco'!$AI132:$AU132)</f>
        <v>0</v>
      </c>
      <c r="AH132" s="58">
        <f>LOOKUP('[2]Report-Date'!$B$1,'[2]Actual-Eco'!$AI$13:$AU$13,'[2]Actual-Eco'!$AI132:$AU132)</f>
        <v>0</v>
      </c>
      <c r="AI132" s="68">
        <f t="shared" si="129"/>
        <v>0</v>
      </c>
      <c r="AJ132" s="68">
        <f t="shared" si="130"/>
        <v>0</v>
      </c>
      <c r="AK132" s="58">
        <f t="shared" si="148"/>
        <v>0</v>
      </c>
      <c r="AL132" s="52"/>
      <c r="AM132" s="58">
        <f>+LOOKUP('[2]Report-Date'!$B$1,[2]CPPY!$AW$11:$BH$11,[2]CPPY!AW132:BH132)</f>
        <v>0</v>
      </c>
      <c r="AN132" s="130">
        <f>LOOKUP(12,'[2]Plan-Eco'!$AW$13:$BH$13,'[2]Plan-Eco'!$AW132:$BH132)</f>
        <v>0</v>
      </c>
      <c r="AO132" s="58">
        <f>LOOKUP('[2]Report-Date'!$B$1,'[2]Plan-Eco'!$AW$13:$BH$13,'[2]Plan-Eco'!$AW132:$BH132)</f>
        <v>0</v>
      </c>
      <c r="AP132" s="58">
        <f>LOOKUP('[2]Report-Date'!$B$1,'[2]Actual-Eco'!$AW$13:$BI$13,'[2]Actual-Eco'!$AW132:$BI132)</f>
        <v>0</v>
      </c>
      <c r="AQ132" s="68">
        <f t="shared" si="150"/>
        <v>0</v>
      </c>
      <c r="AR132" s="68">
        <f t="shared" si="133"/>
        <v>0</v>
      </c>
      <c r="AS132" s="58">
        <f t="shared" si="151"/>
        <v>0</v>
      </c>
      <c r="AW132" s="51"/>
      <c r="AX132" s="51"/>
      <c r="AY132" s="51"/>
      <c r="AZ132" s="51"/>
      <c r="BA132" s="51"/>
      <c r="BB132" s="51"/>
    </row>
    <row r="133" spans="1:54" hidden="1">
      <c r="A133" s="52"/>
      <c r="B133" s="52"/>
      <c r="C133" s="52"/>
      <c r="D133" s="136"/>
      <c r="E133" s="58" t="s">
        <v>208</v>
      </c>
      <c r="F133" s="59" t="s">
        <v>209</v>
      </c>
      <c r="G133" s="81">
        <f t="shared" si="158"/>
        <v>0</v>
      </c>
      <c r="H133" s="81">
        <f t="shared" si="158"/>
        <v>0</v>
      </c>
      <c r="I133" s="81">
        <f t="shared" si="158"/>
        <v>0</v>
      </c>
      <c r="J133" s="58">
        <f t="shared" si="160"/>
        <v>0</v>
      </c>
      <c r="K133" s="68">
        <f>IF(I133=0,0,J133/I133)*100</f>
        <v>0</v>
      </c>
      <c r="L133" s="68">
        <f>IF(H133=0,0,J133/H133)*100</f>
        <v>0</v>
      </c>
      <c r="M133" s="58">
        <f>+J133-I133</f>
        <v>0</v>
      </c>
      <c r="N133" s="52"/>
      <c r="O133" s="81">
        <f>+LOOKUP('[2]Report-Date'!$B$1,[2]CPPY!$G$11:$R$11,[2]CPPY!G133:R133)</f>
        <v>0</v>
      </c>
      <c r="P133" s="137">
        <f>LOOKUP(12,'[2]Plan-Eco'!$G$13:$R$13,'[2]Plan-Eco'!$G133:$R133)</f>
        <v>0</v>
      </c>
      <c r="Q133" s="130">
        <f>LOOKUP('[2]Report-Date'!$B$1,'[2]Plan-Eco'!$G$13:$R$13,'[2]Plan-Eco'!$G133:$R133)</f>
        <v>0</v>
      </c>
      <c r="R133" s="138">
        <f>LOOKUP('[2]Report-Date'!$B$1,'[2]Actual-Eco'!$G$13:$R$13,'[2]Actual-Eco'!$G133:$R133)</f>
        <v>0</v>
      </c>
      <c r="S133" s="68">
        <f t="shared" si="161"/>
        <v>0</v>
      </c>
      <c r="T133" s="68">
        <f t="shared" si="162"/>
        <v>0</v>
      </c>
      <c r="U133" s="81">
        <f t="shared" si="163"/>
        <v>0</v>
      </c>
      <c r="V133" s="52"/>
      <c r="W133" s="67">
        <f>LOOKUP('[2]Report-Date'!$B$1,[2]CPPY!$U$11:$AF$11,[2]CPPY!U133:AF133)</f>
        <v>0</v>
      </c>
      <c r="X133" s="81">
        <f>LOOKUP(12,'[2]Plan-Eco'!$U$13:$AG$13,'[2]Plan-Eco'!$U133:$AG133)</f>
        <v>0</v>
      </c>
      <c r="Y133" s="58">
        <f>LOOKUP('[2]Report-Date'!$B$1,'[2]Plan-Eco'!$U$13:$AG$13,'[2]Plan-Eco'!$U133:$AG133)</f>
        <v>0</v>
      </c>
      <c r="Z133" s="58">
        <f>LOOKUP('[2]Report-Date'!$B$1,'[2]Actual-Eco'!$U$13:$AG$13,'[2]Actual-Eco'!$U133:$AG133)</f>
        <v>0</v>
      </c>
      <c r="AA133" s="78">
        <f t="shared" si="159"/>
        <v>0</v>
      </c>
      <c r="AB133" s="78">
        <v>0</v>
      </c>
      <c r="AC133" s="71">
        <v>0</v>
      </c>
      <c r="AD133" s="69"/>
      <c r="AE133" s="71">
        <f>+LOOKUP('[2]Report-Date'!$B$1,[2]CPPY!$AI$11:$AT$11,[2]CPPY!AI133:AT133)</f>
        <v>0</v>
      </c>
      <c r="AF133" s="58">
        <f>LOOKUP(12,'[2]Plan-Eco'!$AI$13:$AU$13,'[2]Plan-Eco'!$AI133:$AU133)</f>
        <v>0</v>
      </c>
      <c r="AG133" s="58">
        <f>LOOKUP('[2]Report-Date'!$B$1,'[2]Plan-Eco'!$AI$13:$AU$13,'[2]Plan-Eco'!$AI133:$AU133)</f>
        <v>0</v>
      </c>
      <c r="AH133" s="58">
        <f>LOOKUP('[2]Report-Date'!$B$1,'[2]Actual-Eco'!$AI$13:$AU$13,'[2]Actual-Eco'!$AI133:$AU133)</f>
        <v>0</v>
      </c>
      <c r="AI133" s="68">
        <f t="shared" si="129"/>
        <v>0</v>
      </c>
      <c r="AJ133" s="68">
        <f t="shared" si="130"/>
        <v>0</v>
      </c>
      <c r="AK133" s="58">
        <f t="shared" si="148"/>
        <v>0</v>
      </c>
      <c r="AL133" s="52"/>
      <c r="AM133" s="58">
        <f>+LOOKUP('[2]Report-Date'!$B$1,[2]CPPY!$AW$11:$BH$11,[2]CPPY!AW133:BH133)</f>
        <v>0</v>
      </c>
      <c r="AN133" s="130">
        <f>LOOKUP(12,'[2]Plan-Eco'!$AW$13:$BH$13,'[2]Plan-Eco'!$AW133:$BH133)</f>
        <v>0</v>
      </c>
      <c r="AO133" s="58">
        <f>LOOKUP('[2]Report-Date'!$B$1,'[2]Plan-Eco'!$AW$13:$BH$13,'[2]Plan-Eco'!$AW133:$BH133)</f>
        <v>0</v>
      </c>
      <c r="AP133" s="58">
        <f>LOOKUP('[2]Report-Date'!$B$1,'[2]Actual-Eco'!$AW$13:$BI$13,'[2]Actual-Eco'!$AW133:$BI133)</f>
        <v>0</v>
      </c>
      <c r="AQ133" s="68">
        <f t="shared" si="150"/>
        <v>0</v>
      </c>
      <c r="AR133" s="68">
        <f t="shared" si="133"/>
        <v>0</v>
      </c>
      <c r="AS133" s="58">
        <f t="shared" si="151"/>
        <v>0</v>
      </c>
      <c r="AW133" s="51"/>
      <c r="AX133" s="51"/>
      <c r="AY133" s="51"/>
      <c r="AZ133" s="51"/>
      <c r="BA133" s="51"/>
      <c r="BB133" s="51"/>
    </row>
    <row r="134" spans="1:54">
      <c r="A134" s="52"/>
      <c r="B134" s="52"/>
      <c r="C134" s="52"/>
      <c r="D134" s="136"/>
      <c r="E134" s="58" t="s">
        <v>210</v>
      </c>
      <c r="F134" s="59" t="s">
        <v>211</v>
      </c>
      <c r="G134" s="81">
        <f t="shared" si="158"/>
        <v>725049.99</v>
      </c>
      <c r="H134" s="81">
        <f>P134+X134+AF134+AN134</f>
        <v>11071337.5</v>
      </c>
      <c r="I134" s="81">
        <f>Q134+Y134+AG134+AO134</f>
        <v>2245621</v>
      </c>
      <c r="J134" s="58">
        <f>Z134+R134+AH134+AP134</f>
        <v>1552936.31</v>
      </c>
      <c r="K134" s="68">
        <f>IF(I134=0,0,J134/I134)*100</f>
        <v>69.153980569294646</v>
      </c>
      <c r="L134" s="68">
        <f>IF(H134=0,0,J134/H134)*100</f>
        <v>14.026636890077645</v>
      </c>
      <c r="M134" s="58">
        <f>+J134-I134</f>
        <v>-692684.69</v>
      </c>
      <c r="N134" s="52"/>
      <c r="O134" s="81">
        <f>+LOOKUP('[2]Report-Date'!$B$1,[2]CPPY!$G$11:$R$11,[2]CPPY!G134:R134)</f>
        <v>0</v>
      </c>
      <c r="P134" s="137">
        <f>LOOKUP(12,'[2]Plan-Eco'!$G$13:$R$13,'[2]Plan-Eco'!$G134:$R134)</f>
        <v>0</v>
      </c>
      <c r="Q134" s="130">
        <f>LOOKUP('[2]Report-Date'!$B$1,'[2]Plan-Eco'!$G$13:$R$13,'[2]Plan-Eco'!$G134:$R134)</f>
        <v>0</v>
      </c>
      <c r="R134" s="138">
        <f>LOOKUP('[2]Report-Date'!$B$1,'[2]Actual-Eco'!$G$13:$R$13,'[2]Actual-Eco'!$G134:$R134)</f>
        <v>0</v>
      </c>
      <c r="S134" s="68">
        <f t="shared" si="161"/>
        <v>0</v>
      </c>
      <c r="T134" s="68">
        <f t="shared" si="162"/>
        <v>0</v>
      </c>
      <c r="U134" s="81">
        <f t="shared" si="163"/>
        <v>0</v>
      </c>
      <c r="V134" s="52"/>
      <c r="W134" s="67">
        <f>LOOKUP('[2]Report-Date'!$B$1,[2]CPPY!$U$11:$AF$11,[2]CPPY!U134:AF134)</f>
        <v>0</v>
      </c>
      <c r="X134" s="81">
        <f>LOOKUP(12,'[2]Plan-Eco'!$U$13:$AG$13,'[2]Plan-Eco'!$U134:$AG134)</f>
        <v>0</v>
      </c>
      <c r="Y134" s="58">
        <f>LOOKUP('[2]Report-Date'!$B$1,'[2]Plan-Eco'!$U$13:$AG$13,'[2]Plan-Eco'!$U134:$AG134)</f>
        <v>0</v>
      </c>
      <c r="Z134" s="58">
        <f>LOOKUP('[2]Report-Date'!$B$1,'[2]Actual-Eco'!$U$13:$AG$13,'[2]Actual-Eco'!$U134:$AG134)</f>
        <v>0</v>
      </c>
      <c r="AA134" s="78">
        <f t="shared" si="159"/>
        <v>0</v>
      </c>
      <c r="AB134" s="78">
        <v>0</v>
      </c>
      <c r="AC134" s="71">
        <v>0</v>
      </c>
      <c r="AD134" s="69"/>
      <c r="AE134" s="71">
        <f>+LOOKUP('[2]Report-Date'!$B$1,[2]CPPY!$AI$11:$AT$11,[2]CPPY!AI134:AT134)</f>
        <v>0</v>
      </c>
      <c r="AF134" s="58">
        <f>LOOKUP(12,'[2]Plan-Eco'!$AI$13:$AU$13,'[2]Plan-Eco'!$AI134:$AU134)</f>
        <v>0</v>
      </c>
      <c r="AG134" s="58">
        <f>LOOKUP('[2]Report-Date'!$B$1,'[2]Plan-Eco'!$AI$13:$AU$13,'[2]Plan-Eco'!$AI134:$AU134)</f>
        <v>0</v>
      </c>
      <c r="AH134" s="58">
        <f>LOOKUP('[2]Report-Date'!$B$1,'[2]Actual-Eco'!$AI$13:$AU$13,'[2]Actual-Eco'!$AI134:$AU134)</f>
        <v>0</v>
      </c>
      <c r="AI134" s="68">
        <f t="shared" si="129"/>
        <v>0</v>
      </c>
      <c r="AJ134" s="68">
        <f t="shared" si="130"/>
        <v>0</v>
      </c>
      <c r="AK134" s="58">
        <f t="shared" si="148"/>
        <v>0</v>
      </c>
      <c r="AL134" s="52"/>
      <c r="AM134" s="58">
        <f>+LOOKUP('[2]Report-Date'!$B$1,[2]CPPY!$AW$11:$BH$11,[2]CPPY!AW134:BH134)</f>
        <v>725049.99</v>
      </c>
      <c r="AN134" s="130">
        <f>LOOKUP(12,'[2]Plan-Eco'!$AW$13:$BH$13,'[2]Plan-Eco'!$AW134:$BH134)</f>
        <v>11071337.5</v>
      </c>
      <c r="AO134" s="58">
        <f>LOOKUP('[2]Report-Date'!$B$1,'[2]Plan-Eco'!$AW$13:$BH$13,'[2]Plan-Eco'!$AW134:$BH134)</f>
        <v>2245621</v>
      </c>
      <c r="AP134" s="58">
        <f>LOOKUP('[2]Report-Date'!$B$1,'[2]Actual-Eco'!$AW$13:$BI$13,'[2]Actual-Eco'!$AW134:$BI134)</f>
        <v>1552936.31</v>
      </c>
      <c r="AQ134" s="68">
        <f t="shared" si="150"/>
        <v>69.153980569294646</v>
      </c>
      <c r="AR134" s="68">
        <f t="shared" si="133"/>
        <v>14.026636890077645</v>
      </c>
      <c r="AS134" s="58">
        <f t="shared" si="151"/>
        <v>-692684.69</v>
      </c>
      <c r="AW134" s="51"/>
      <c r="AX134" s="51"/>
      <c r="AY134" s="51"/>
      <c r="AZ134" s="51"/>
      <c r="BA134" s="51"/>
      <c r="BB134" s="51"/>
    </row>
    <row r="135" spans="1:54">
      <c r="A135" s="51"/>
      <c r="B135" s="51"/>
      <c r="C135" s="51" t="s">
        <v>212</v>
      </c>
      <c r="D135" s="51" t="s">
        <v>213</v>
      </c>
      <c r="E135" s="51"/>
      <c r="F135" s="51"/>
      <c r="G135" s="141"/>
      <c r="H135" s="141"/>
      <c r="I135" s="141"/>
      <c r="J135" s="141"/>
      <c r="K135" s="79"/>
      <c r="L135" s="79"/>
      <c r="M135" s="82"/>
      <c r="N135" s="51"/>
      <c r="O135" s="51">
        <f>+LOOKUP('[2]Report-Date'!$B$1,[2]CPPY!$G$11:$R$11,[2]CPPY!G135:R135)</f>
        <v>13782588.6</v>
      </c>
      <c r="P135" s="142">
        <f>LOOKUP(12,'[2]Plan-Eco'!$G$13:$R$13,'[2]Plan-Eco'!$G135:$R135)</f>
        <v>152026556.59999999</v>
      </c>
      <c r="Q135" s="143">
        <f>LOOKUP('[2]Report-Date'!$B$1,'[2]Plan-Eco'!$G$13:$R$13,'[2]Plan-Eco'!$G135:$R135)</f>
        <v>44543000</v>
      </c>
      <c r="R135" s="143">
        <f>LOOKUP('[2]Report-Date'!$B$1,'[2]Actual-Eco'!$G$13:$R$13,'[2]Actual-Eco'!$G135:$R135)</f>
        <v>44543000</v>
      </c>
      <c r="S135" s="56">
        <f t="shared" si="138"/>
        <v>100</v>
      </c>
      <c r="T135" s="56">
        <f t="shared" si="124"/>
        <v>29.299486218843953</v>
      </c>
      <c r="U135" s="142">
        <f t="shared" si="125"/>
        <v>0</v>
      </c>
      <c r="V135" s="51"/>
      <c r="W135" s="67">
        <f>LOOKUP('[2]Report-Date'!$B$1,[2]CPPY!$U$11:$AF$11,[2]CPPY!U135:AF135)</f>
        <v>0</v>
      </c>
      <c r="X135" s="81">
        <f>LOOKUP(12,'[2]Plan-Eco'!$U$13:$AG$13,'[2]Plan-Eco'!$U135:$AG135)</f>
        <v>0</v>
      </c>
      <c r="Y135" s="58">
        <f>LOOKUP('[2]Report-Date'!$B$1,'[2]Plan-Eco'!$U$13:$AG$13,'[2]Plan-Eco'!$U135:$AG135)</f>
        <v>0</v>
      </c>
      <c r="Z135" s="58">
        <f>LOOKUP('[2]Report-Date'!$B$1,'[2]Actual-Eco'!$U$13:$AG$13,'[2]Actual-Eco'!$U135:$AG135)</f>
        <v>0</v>
      </c>
      <c r="AA135" s="78">
        <f t="shared" si="159"/>
        <v>0</v>
      </c>
      <c r="AB135" s="78">
        <v>0</v>
      </c>
      <c r="AC135" s="71">
        <v>0</v>
      </c>
      <c r="AD135" s="144"/>
      <c r="AE135" s="71">
        <f>+LOOKUP('[2]Report-Date'!$B$1,[2]CPPY!$AI$11:$AT$11,[2]CPPY!AI135:AT135)</f>
        <v>0</v>
      </c>
      <c r="AF135" s="58">
        <f>LOOKUP(12,'[2]Plan-Eco'!$AI$13:$AU$13,'[2]Plan-Eco'!$AI135:$AU135)</f>
        <v>0</v>
      </c>
      <c r="AG135" s="58">
        <f>LOOKUP('[2]Report-Date'!$B$1,'[2]Plan-Eco'!$AI$13:$AU$13,'[2]Plan-Eco'!$AI135:$AU135)</f>
        <v>0</v>
      </c>
      <c r="AH135" s="58">
        <f>LOOKUP('[2]Report-Date'!$B$1,'[2]Actual-Eco'!$AI$13:$AU$13,'[2]Actual-Eco'!$AI135:$AU135)</f>
        <v>0</v>
      </c>
      <c r="AI135" s="56">
        <f t="shared" si="129"/>
        <v>0</v>
      </c>
      <c r="AJ135" s="56">
        <f t="shared" si="130"/>
        <v>0</v>
      </c>
      <c r="AK135" s="51">
        <f t="shared" si="148"/>
        <v>0</v>
      </c>
      <c r="AL135" s="51"/>
      <c r="AM135" s="58">
        <f>+LOOKUP('[2]Report-Date'!$B$1,[2]CPPY!$AW$11:$BH$11,[2]CPPY!AW135:BH135)</f>
        <v>0</v>
      </c>
      <c r="AN135" s="130">
        <f>LOOKUP(12,'[2]Plan-Eco'!$AW$13:$BH$13,'[2]Plan-Eco'!$AW135:$BH135)</f>
        <v>0</v>
      </c>
      <c r="AO135" s="58">
        <f>LOOKUP('[2]Report-Date'!$B$1,'[2]Plan-Eco'!$AW$13:$BH$13,'[2]Plan-Eco'!$AW135:$BH135)</f>
        <v>0</v>
      </c>
      <c r="AP135" s="58">
        <f>LOOKUP('[2]Report-Date'!$B$1,'[2]Actual-Eco'!$AW$13:$BI$13,'[2]Actual-Eco'!$AW135:$BI135)</f>
        <v>0</v>
      </c>
      <c r="AQ135" s="68">
        <f t="shared" si="150"/>
        <v>0</v>
      </c>
      <c r="AR135" s="68">
        <f t="shared" si="133"/>
        <v>0</v>
      </c>
      <c r="AS135" s="58">
        <f t="shared" si="151"/>
        <v>0</v>
      </c>
      <c r="AW135" s="81"/>
      <c r="AX135" s="81"/>
      <c r="AY135" s="81"/>
      <c r="AZ135" s="58"/>
      <c r="BA135" s="81"/>
      <c r="BB135" s="81"/>
    </row>
    <row r="136" spans="1:54">
      <c r="A136" s="51"/>
      <c r="B136" s="51"/>
      <c r="C136" s="51" t="s">
        <v>214</v>
      </c>
      <c r="D136" s="51" t="s">
        <v>215</v>
      </c>
      <c r="E136" s="51"/>
      <c r="F136" s="51"/>
      <c r="G136" s="82">
        <f t="shared" ref="G136:J136" si="164">SUM(G137:G139)</f>
        <v>3139787.5179999992</v>
      </c>
      <c r="H136" s="82">
        <f t="shared" si="164"/>
        <v>25162869.099999998</v>
      </c>
      <c r="I136" s="82">
        <f t="shared" si="164"/>
        <v>6157796.5</v>
      </c>
      <c r="J136" s="82">
        <f t="shared" si="164"/>
        <v>4707691.7609999999</v>
      </c>
      <c r="K136" s="56">
        <f>IF(I136=0,0,J136/I136)*100</f>
        <v>76.450914884894289</v>
      </c>
      <c r="L136" s="56">
        <f>IF(H136=0,0,J136/H136)*100</f>
        <v>18.708883085991175</v>
      </c>
      <c r="M136" s="51">
        <f>+J136-I136</f>
        <v>-1450104.7390000001</v>
      </c>
      <c r="N136" s="51"/>
      <c r="O136" s="51">
        <f>SUM(O137:O139)</f>
        <v>1557.9</v>
      </c>
      <c r="P136" s="51">
        <f t="shared" ref="P136:R136" si="165">SUM(P137:P139)</f>
        <v>1040295795.7899997</v>
      </c>
      <c r="Q136" s="143">
        <f t="shared" si="165"/>
        <v>238260216.40868497</v>
      </c>
      <c r="R136" s="143">
        <f t="shared" si="165"/>
        <v>238258658.80868497</v>
      </c>
      <c r="S136" s="56">
        <f t="shared" si="138"/>
        <v>99.999346260981596</v>
      </c>
      <c r="T136" s="56">
        <f t="shared" si="124"/>
        <v>22.902972382749233</v>
      </c>
      <c r="U136" s="142">
        <f t="shared" si="125"/>
        <v>-1557.5999999940395</v>
      </c>
      <c r="V136" s="51"/>
      <c r="W136" s="67">
        <f>SUM(W137:W139)</f>
        <v>21913873.600000001</v>
      </c>
      <c r="X136" s="67">
        <f t="shared" ref="X136:Z136" si="166">SUM(X137:X139)</f>
        <v>29945583.5</v>
      </c>
      <c r="Y136" s="67">
        <f t="shared" si="166"/>
        <v>7960000</v>
      </c>
      <c r="Z136" s="67">
        <f t="shared" si="166"/>
        <v>3400000</v>
      </c>
      <c r="AA136" s="68">
        <f>IF(Y136=0,0,Z136/Y136)*100</f>
        <v>42.713567839195981</v>
      </c>
      <c r="AB136" s="68">
        <v>0</v>
      </c>
      <c r="AC136" s="69">
        <v>0</v>
      </c>
      <c r="AD136" s="144"/>
      <c r="AE136" s="82">
        <f t="shared" ref="AE136:AH136" si="167">SUM(AE137:AE139)</f>
        <v>2724999.9</v>
      </c>
      <c r="AF136" s="82">
        <f t="shared" si="167"/>
        <v>12151500</v>
      </c>
      <c r="AG136" s="82">
        <f t="shared" si="167"/>
        <v>3037875</v>
      </c>
      <c r="AH136" s="82">
        <f t="shared" si="167"/>
        <v>3037875</v>
      </c>
      <c r="AI136" s="56">
        <f t="shared" si="129"/>
        <v>100</v>
      </c>
      <c r="AJ136" s="56">
        <f t="shared" si="130"/>
        <v>25</v>
      </c>
      <c r="AK136" s="51">
        <f t="shared" si="148"/>
        <v>0</v>
      </c>
      <c r="AL136" s="51"/>
      <c r="AM136" s="82">
        <f t="shared" ref="AM136:AP136" si="168">SUM(AM137:AM139)</f>
        <v>3139787.5179999992</v>
      </c>
      <c r="AN136" s="82">
        <f t="shared" si="168"/>
        <v>25162869.099999998</v>
      </c>
      <c r="AO136" s="82">
        <f t="shared" si="168"/>
        <v>6157796.5</v>
      </c>
      <c r="AP136" s="82">
        <f t="shared" si="168"/>
        <v>4707691.7609999999</v>
      </c>
      <c r="AQ136" s="56">
        <f t="shared" si="150"/>
        <v>76.450914884894289</v>
      </c>
      <c r="AR136" s="56">
        <f t="shared" si="133"/>
        <v>18.708883085991175</v>
      </c>
      <c r="AS136" s="51">
        <f t="shared" si="151"/>
        <v>-1450104.7390000001</v>
      </c>
      <c r="AW136" s="81"/>
      <c r="AX136" s="81"/>
      <c r="AY136" s="81"/>
      <c r="AZ136" s="58"/>
      <c r="BA136" s="81"/>
      <c r="BB136" s="81"/>
    </row>
    <row r="137" spans="1:54">
      <c r="A137" s="51"/>
      <c r="B137" s="51"/>
      <c r="C137" s="51"/>
      <c r="D137" s="145" t="s">
        <v>216</v>
      </c>
      <c r="E137" s="145" t="s">
        <v>217</v>
      </c>
      <c r="F137" s="145"/>
      <c r="G137" s="51"/>
      <c r="H137" s="82"/>
      <c r="I137" s="82"/>
      <c r="J137" s="82"/>
      <c r="K137" s="56"/>
      <c r="L137" s="56"/>
      <c r="M137" s="51"/>
      <c r="N137" s="51"/>
      <c r="O137" s="81">
        <f>+LOOKUP('[2]Report-Date'!$B$1,[2]CPPY!$G$11:$R$11,[2]CPPY!G137:R137)</f>
        <v>0</v>
      </c>
      <c r="P137" s="137">
        <f>LOOKUP(12,'[2]Plan-Eco'!$G$13:$R$13,'[2]Plan-Eco'!$G137:$R137)</f>
        <v>792675753.49999976</v>
      </c>
      <c r="Q137" s="146">
        <f>LOOKUP('[2]Report-Date'!$B$1,'[2]Plan-Eco'!$G$13:$R$13,'[2]Plan-Eco'!$G137:$R137)</f>
        <v>215367115.29999998</v>
      </c>
      <c r="R137" s="138">
        <f>LOOKUP('[2]Report-Date'!$B$1,'[2]Actual-Eco'!$G$13:$R$13,'[2]Actual-Eco'!$G137:$R137)</f>
        <v>215367115.29999998</v>
      </c>
      <c r="S137" s="68">
        <f>(IF(Q137=0,0,R137/Q137)*100)</f>
        <v>100</v>
      </c>
      <c r="T137" s="68">
        <f>IF(P137=0,0,R137/P137)*100</f>
        <v>27.169635799892049</v>
      </c>
      <c r="U137" s="81">
        <f>+R137-Q137</f>
        <v>0</v>
      </c>
      <c r="V137" s="51"/>
      <c r="W137" s="67">
        <f>LOOKUP('[2]Report-Date'!$B$1,[2]CPPY!$U$11:$AF$11,[2]CPPY!U137:AF137)</f>
        <v>0</v>
      </c>
      <c r="X137" s="81">
        <f>LOOKUP(12,'[2]Plan-Eco'!$U$13:$AG$13,'[2]Plan-Eco'!$U137:$AG137)</f>
        <v>0</v>
      </c>
      <c r="Y137" s="58">
        <f>LOOKUP('[2]Report-Date'!$B$1,'[2]Plan-Eco'!$U$13:$AG$13,'[2]Plan-Eco'!$U137:$AG137)</f>
        <v>0</v>
      </c>
      <c r="Z137" s="58">
        <f>LOOKUP('[2]Report-Date'!$B$1,'[2]Actual-Eco'!$U$13:$AG$13,'[2]Actual-Eco'!$U137:$AG137)</f>
        <v>0</v>
      </c>
      <c r="AA137" s="78">
        <f t="shared" ref="AA137:AA138" si="169">IF(Y137=0,0,Z137/Y137)*100</f>
        <v>0</v>
      </c>
      <c r="AB137" s="78">
        <v>0</v>
      </c>
      <c r="AC137" s="71">
        <v>0</v>
      </c>
      <c r="AD137" s="69"/>
      <c r="AE137" s="71">
        <f>+LOOKUP('[2]Report-Date'!$B$1,[2]CPPY!$AI$11:$AT$11,[2]CPPY!AI137:AT137)</f>
        <v>0</v>
      </c>
      <c r="AF137" s="58">
        <f>LOOKUP(12,'[2]Plan-Eco'!$AI$13:$AU$13,'[2]Plan-Eco'!$AI137:$AU137)</f>
        <v>0</v>
      </c>
      <c r="AG137" s="58">
        <f>LOOKUP('[2]Report-Date'!$B$1,'[2]Plan-Eco'!$AI$13:$AU$13,'[2]Plan-Eco'!$AI137:$AU137)</f>
        <v>0</v>
      </c>
      <c r="AH137" s="58">
        <f>LOOKUP('[2]Report-Date'!$B$1,'[2]Actual-Eco'!$AI$13:$AU$13,'[2]Actual-Eco'!$AI137:$AU137)</f>
        <v>0</v>
      </c>
      <c r="AI137" s="68">
        <f t="shared" si="129"/>
        <v>0</v>
      </c>
      <c r="AJ137" s="68">
        <f t="shared" si="130"/>
        <v>0</v>
      </c>
      <c r="AK137" s="58">
        <f t="shared" si="148"/>
        <v>0</v>
      </c>
      <c r="AL137" s="51"/>
      <c r="AM137" s="58">
        <f>+LOOKUP('[2]Report-Date'!$B$1,[2]CPPY!$AW$11:$BH$11,[2]CPPY!AW137:BH137)</f>
        <v>0</v>
      </c>
      <c r="AN137" s="130">
        <f>LOOKUP(12,'[2]Plan-Eco'!$AW$13:$BH$13,'[2]Plan-Eco'!$AW137:$BH137)</f>
        <v>0</v>
      </c>
      <c r="AO137" s="58">
        <f>LOOKUP('[2]Report-Date'!$B$1,'[2]Plan-Eco'!$AW$13:$BH$13,'[2]Plan-Eco'!$AW137:$BH137)</f>
        <v>0</v>
      </c>
      <c r="AP137" s="58">
        <f>LOOKUP('[2]Report-Date'!$B$1,'[2]Actual-Eco'!$AW$13:$BI$13,'[2]Actual-Eco'!$AW137:$BI137)</f>
        <v>0</v>
      </c>
      <c r="AQ137" s="68">
        <f t="shared" si="150"/>
        <v>0</v>
      </c>
      <c r="AR137" s="68">
        <f t="shared" si="133"/>
        <v>0</v>
      </c>
      <c r="AS137" s="58">
        <f t="shared" si="151"/>
        <v>0</v>
      </c>
      <c r="AW137" s="81"/>
      <c r="AX137" s="81"/>
      <c r="AY137" s="81"/>
      <c r="AZ137" s="81"/>
      <c r="BA137" s="58"/>
      <c r="BB137" s="81"/>
    </row>
    <row r="138" spans="1:54">
      <c r="A138" s="51"/>
      <c r="B138" s="51"/>
      <c r="C138" s="51"/>
      <c r="D138" s="145" t="s">
        <v>218</v>
      </c>
      <c r="E138" s="145" t="s">
        <v>219</v>
      </c>
      <c r="F138" s="145"/>
      <c r="G138" s="51"/>
      <c r="H138" s="82"/>
      <c r="I138" s="82"/>
      <c r="J138" s="82"/>
      <c r="K138" s="56"/>
      <c r="L138" s="56"/>
      <c r="M138" s="51"/>
      <c r="N138" s="51"/>
      <c r="O138" s="81">
        <f>+LOOKUP('[2]Report-Date'!$B$1,[2]CPPY!$G$11:$R$11,[2]CPPY!G138:R138)</f>
        <v>0</v>
      </c>
      <c r="P138" s="137">
        <f>LOOKUP(12,'[2]Plan-Eco'!$G$13:$R$13,'[2]Plan-Eco'!$G138:$R138)</f>
        <v>247613811.18999994</v>
      </c>
      <c r="Q138" s="146">
        <f>LOOKUP('[2]Report-Date'!$B$1,'[2]Plan-Eco'!$G$13:$R$13,'[2]Plan-Eco'!$G138:$R138)</f>
        <v>22891543.508684993</v>
      </c>
      <c r="R138" s="138">
        <f>LOOKUP('[2]Report-Date'!$B$1,'[2]Actual-Eco'!$G$13:$R$13,'[2]Actual-Eco'!$G138:$R138)</f>
        <v>22891543.508684993</v>
      </c>
      <c r="S138" s="68">
        <f>(IF(Q138=0,0,R138/Q138)*100)</f>
        <v>100</v>
      </c>
      <c r="T138" s="68">
        <f>IF(P138=0,0,R138/P138)*100</f>
        <v>9.2448573036662189</v>
      </c>
      <c r="U138" s="81"/>
      <c r="V138" s="51"/>
      <c r="W138" s="67">
        <f>LOOKUP('[2]Report-Date'!$B$1,[2]CPPY!$U$11:$AF$11,[2]CPPY!U138:AF138)</f>
        <v>0</v>
      </c>
      <c r="X138" s="81">
        <f>LOOKUP(12,'[2]Plan-Eco'!$U$13:$AG$13,'[2]Plan-Eco'!$U138:$AG138)</f>
        <v>0</v>
      </c>
      <c r="Y138" s="58">
        <f>LOOKUP('[2]Report-Date'!$B$1,'[2]Plan-Eco'!$U$13:$AG$13,'[2]Plan-Eco'!$U138:$AG138)</f>
        <v>0</v>
      </c>
      <c r="Z138" s="58">
        <f>LOOKUP('[2]Report-Date'!$B$1,'[2]Actual-Eco'!$U$13:$AG$13,'[2]Actual-Eco'!$U138:$AG138)</f>
        <v>0</v>
      </c>
      <c r="AA138" s="78">
        <f t="shared" si="169"/>
        <v>0</v>
      </c>
      <c r="AB138" s="78">
        <v>0</v>
      </c>
      <c r="AC138" s="71">
        <v>0</v>
      </c>
      <c r="AD138" s="69"/>
      <c r="AE138" s="71">
        <f>+LOOKUP('[2]Report-Date'!$B$1,[2]CPPY!$AI$11:$AT$11,[2]CPPY!AI138:AT138)</f>
        <v>0</v>
      </c>
      <c r="AF138" s="58">
        <f>LOOKUP(12,'[2]Plan-Eco'!$AI$13:$AU$13,'[2]Plan-Eco'!$AI138:$AU138)</f>
        <v>0</v>
      </c>
      <c r="AG138" s="58">
        <f>LOOKUP('[2]Report-Date'!$B$1,'[2]Plan-Eco'!$AI$13:$AU$13,'[2]Plan-Eco'!$AI138:$AU138)</f>
        <v>0</v>
      </c>
      <c r="AH138" s="58">
        <f>LOOKUP('[2]Report-Date'!$B$1,'[2]Actual-Eco'!$AI$13:$AU$13,'[2]Actual-Eco'!$AI138:$AU138)</f>
        <v>0</v>
      </c>
      <c r="AI138" s="68">
        <f t="shared" si="129"/>
        <v>0</v>
      </c>
      <c r="AJ138" s="68">
        <f t="shared" si="130"/>
        <v>0</v>
      </c>
      <c r="AK138" s="58">
        <f t="shared" si="148"/>
        <v>0</v>
      </c>
      <c r="AL138" s="51"/>
      <c r="AM138" s="58">
        <f>+LOOKUP('[2]Report-Date'!$B$1,[2]CPPY!$AW$11:$BH$11,[2]CPPY!AW138:BH138)</f>
        <v>0</v>
      </c>
      <c r="AN138" s="130">
        <f>LOOKUP(12,'[2]Plan-Eco'!$AW$13:$BH$13,'[2]Plan-Eco'!$AW138:$BH138)</f>
        <v>0</v>
      </c>
      <c r="AO138" s="58">
        <f>LOOKUP('[2]Report-Date'!$B$1,'[2]Plan-Eco'!$AW$13:$BH$13,'[2]Plan-Eco'!$AW138:$BH138)</f>
        <v>0</v>
      </c>
      <c r="AP138" s="58">
        <f>LOOKUP('[2]Report-Date'!$B$1,'[2]Actual-Eco'!$AW$13:$BI$13,'[2]Actual-Eco'!$AW138:$BI138)</f>
        <v>0</v>
      </c>
      <c r="AQ138" s="68">
        <f t="shared" si="150"/>
        <v>0</v>
      </c>
      <c r="AR138" s="68">
        <f t="shared" si="133"/>
        <v>0</v>
      </c>
      <c r="AS138" s="58">
        <f t="shared" si="151"/>
        <v>0</v>
      </c>
      <c r="AW138" s="81"/>
      <c r="AX138" s="81"/>
      <c r="AY138" s="81"/>
      <c r="AZ138" s="81"/>
      <c r="BA138" s="58"/>
      <c r="BB138" s="81"/>
    </row>
    <row r="139" spans="1:54">
      <c r="A139" s="51"/>
      <c r="B139" s="51"/>
      <c r="D139" s="145" t="s">
        <v>220</v>
      </c>
      <c r="E139" s="145" t="s">
        <v>221</v>
      </c>
      <c r="F139" s="145"/>
      <c r="G139" s="147">
        <f>+AM139</f>
        <v>3139787.5179999992</v>
      </c>
      <c r="H139" s="147">
        <f t="shared" ref="H139:J139" si="170">+AN139</f>
        <v>25162869.099999998</v>
      </c>
      <c r="I139" s="147">
        <f t="shared" si="170"/>
        <v>6157796.5</v>
      </c>
      <c r="J139" s="147">
        <f t="shared" si="170"/>
        <v>4707691.7609999999</v>
      </c>
      <c r="K139" s="148">
        <f>IF(I139=0,0,J139/I139)*100</f>
        <v>76.450914884894289</v>
      </c>
      <c r="L139" s="148">
        <f>IF(H139=0,0,J139/H139)*100</f>
        <v>18.708883085991175</v>
      </c>
      <c r="M139" s="145">
        <f>+J139-I139</f>
        <v>-1450104.7390000001</v>
      </c>
      <c r="N139" s="51"/>
      <c r="O139" s="145">
        <f>+LOOKUP('[2]Report-Date'!$B$1,[2]CPPY!$G$11:$R$11,[2]CPPY!G139:R139)</f>
        <v>1557.9</v>
      </c>
      <c r="P139" s="145">
        <f>LOOKUP(12,'[2]Plan-Eco'!$G$13:$R$13,'[2]Plan-Eco'!$G139:$R139)</f>
        <v>6231.0999999999985</v>
      </c>
      <c r="Q139" s="145">
        <f>LOOKUP('[2]Report-Date'!$B$1,'[2]Plan-Eco'!$G$13:$R$13,'[2]Plan-Eco'!$G139:$R139)</f>
        <v>1557.6000000000001</v>
      </c>
      <c r="R139" s="145">
        <f>LOOKUP('[2]Report-Date'!$B$1,'[2]Actual-Eco'!$G$13:$R$13,'[2]Actual-Eco'!$G139:$R139)</f>
        <v>0</v>
      </c>
      <c r="S139" s="148">
        <f t="shared" si="138"/>
        <v>0</v>
      </c>
      <c r="T139" s="148">
        <f t="shared" si="124"/>
        <v>0</v>
      </c>
      <c r="U139" s="145">
        <f t="shared" si="125"/>
        <v>-1557.6000000000001</v>
      </c>
      <c r="V139" s="51"/>
      <c r="W139" s="67">
        <f>LOOKUP('[2]Report-Date'!$B$1,[2]CPPY!$U$11:$AF$11,[2]CPPY!U139:AF139)</f>
        <v>21913873.600000001</v>
      </c>
      <c r="X139" s="81">
        <f>LOOKUP(12,'[2]Plan-Eco'!$U$13:$AG$13,'[2]Plan-Eco'!$U139:$AG139)</f>
        <v>29945583.5</v>
      </c>
      <c r="Y139" s="139">
        <f>LOOKUP('[2]Report-Date'!$B$1,'[2]Plan-Eco'!$U$13:$AG$13,'[2]Plan-Eco'!$U139:$AG139)</f>
        <v>7960000</v>
      </c>
      <c r="Z139" s="139">
        <f>LOOKUP('[2]Report-Date'!$B$1,'[2]Actual-Eco'!$U$13:$AG$13,'[2]Actual-Eco'!$U139:$AG139)</f>
        <v>3400000</v>
      </c>
      <c r="AA139" s="78">
        <f>IF(Y139=0,0,Z139/Y139)*100</f>
        <v>42.713567839195981</v>
      </c>
      <c r="AB139" s="78">
        <f>IF(X139=0,0,Z139/X139)*100</f>
        <v>11.353928034162367</v>
      </c>
      <c r="AC139" s="71">
        <f>+Z139-Y139</f>
        <v>-4560000</v>
      </c>
      <c r="AD139" s="69"/>
      <c r="AE139" s="71">
        <f>+LOOKUP('[2]Report-Date'!$B$1,[2]CPPY!$AI$11:$AT$11,[2]CPPY!AI139:AT139)</f>
        <v>2724999.9</v>
      </c>
      <c r="AF139" s="58">
        <f>LOOKUP(12,'[2]Plan-Eco'!$AI$13:$AU$13,'[2]Plan-Eco'!$AI139:$AU139)</f>
        <v>12151500</v>
      </c>
      <c r="AG139" s="58">
        <f>LOOKUP('[2]Report-Date'!$B$1,'[2]Plan-Eco'!$AI$13:$AU$13,'[2]Plan-Eco'!$AI139:$AU139)</f>
        <v>3037875</v>
      </c>
      <c r="AH139" s="58">
        <f>LOOKUP('[2]Report-Date'!$B$1,'[2]Actual-Eco'!$AI$13:$AU$13,'[2]Actual-Eco'!$AI139:$AU139)</f>
        <v>3037875</v>
      </c>
      <c r="AI139" s="68">
        <f t="shared" si="129"/>
        <v>100</v>
      </c>
      <c r="AJ139" s="68">
        <f t="shared" si="130"/>
        <v>25</v>
      </c>
      <c r="AK139" s="58">
        <f t="shared" si="148"/>
        <v>0</v>
      </c>
      <c r="AL139" s="51"/>
      <c r="AM139" s="58">
        <f>+LOOKUP('[2]Report-Date'!$B$1,[2]CPPY!$AW$11:$BH$11,[2]CPPY!AW139:BH139)</f>
        <v>3139787.5179999992</v>
      </c>
      <c r="AN139" s="130">
        <f>LOOKUP(12,'[2]Plan-Eco'!$AW$13:$BH$13,'[2]Plan-Eco'!$AW139:$BH139)</f>
        <v>25162869.099999998</v>
      </c>
      <c r="AO139" s="58">
        <f>LOOKUP('[2]Report-Date'!$B$1,'[2]Plan-Eco'!$AW$13:$BH$13,'[2]Plan-Eco'!$AW139:$BH139)</f>
        <v>6157796.5</v>
      </c>
      <c r="AP139" s="58">
        <f>LOOKUP('[2]Report-Date'!$B$1,'[2]Actual-Eco'!$AW$13:$BI$13,'[2]Actual-Eco'!$AW139:$BI139)</f>
        <v>4707691.7609999999</v>
      </c>
      <c r="AQ139" s="68">
        <f t="shared" si="150"/>
        <v>76.450914884894289</v>
      </c>
      <c r="AR139" s="68">
        <f t="shared" si="133"/>
        <v>18.708883085991175</v>
      </c>
      <c r="AS139" s="58">
        <f t="shared" si="151"/>
        <v>-1450104.7390000001</v>
      </c>
      <c r="AW139" s="81"/>
      <c r="AX139" s="81"/>
      <c r="AY139" s="81"/>
      <c r="AZ139" s="81"/>
      <c r="BA139" s="58"/>
      <c r="BB139" s="81"/>
    </row>
    <row r="140" spans="1:54">
      <c r="A140" s="51"/>
      <c r="B140" s="51"/>
      <c r="C140" s="51" t="s">
        <v>222</v>
      </c>
      <c r="D140" s="51" t="s">
        <v>223</v>
      </c>
      <c r="E140" s="51"/>
      <c r="F140" s="51"/>
      <c r="G140" s="51">
        <f>SUM(G141:G146)-G142</f>
        <v>392689009.44490004</v>
      </c>
      <c r="H140" s="51">
        <f>SUM(H141:H146)-H142</f>
        <v>1562128762.1000001</v>
      </c>
      <c r="I140" s="51">
        <f>SUM(I141:I146)-I142</f>
        <v>395333859.19999999</v>
      </c>
      <c r="J140" s="51">
        <f>SUM(J141:J146)-J142</f>
        <v>383681858.47350001</v>
      </c>
      <c r="K140" s="56">
        <f>IF(I140=0,0,J140/I140)*100</f>
        <v>97.052617564789657</v>
      </c>
      <c r="L140" s="56">
        <f>IF(H140=0,0,J140/H140)*100</f>
        <v>24.561474558455028</v>
      </c>
      <c r="M140" s="51">
        <f>+J140-I140</f>
        <v>-11652000.726499975</v>
      </c>
      <c r="N140" s="51"/>
      <c r="O140" s="51">
        <f>SUM(O141:O146)-O142</f>
        <v>91331125.74090001</v>
      </c>
      <c r="P140" s="51">
        <f>SUM(P141:P146)-P142</f>
        <v>115492208</v>
      </c>
      <c r="Q140" s="51">
        <f>SUM(Q141:Q146)-Q142</f>
        <v>57989318.600000001</v>
      </c>
      <c r="R140" s="51">
        <f>SUM(R141:R146)-R142</f>
        <v>38298873.024499997</v>
      </c>
      <c r="S140" s="56">
        <f t="shared" si="138"/>
        <v>66.044702626493688</v>
      </c>
      <c r="T140" s="56">
        <f t="shared" si="124"/>
        <v>33.161434600419106</v>
      </c>
      <c r="U140" s="51">
        <f t="shared" si="125"/>
        <v>-19690445.575500004</v>
      </c>
      <c r="V140" s="51"/>
      <c r="W140" s="51">
        <f>SUM(W141:W146)</f>
        <v>1255088.1540000001</v>
      </c>
      <c r="X140" s="51">
        <f>SUM(X141:X146)</f>
        <v>262684931.19999999</v>
      </c>
      <c r="Y140" s="51">
        <f>SUM(Y141:Y146)</f>
        <v>64481124.699999996</v>
      </c>
      <c r="Z140" s="51">
        <f>SUM(Z141:Z146)</f>
        <v>53727455.749000005</v>
      </c>
      <c r="AA140" s="56">
        <f>IF(Y140=0,0,Z140/Y140)*100</f>
        <v>83.322764605872351</v>
      </c>
      <c r="AB140" s="56">
        <f>IF(X140=0,0,Z140/X140)*100</f>
        <v>20.453192919579244</v>
      </c>
      <c r="AC140" s="57">
        <f>+Z140-Y140</f>
        <v>-10753668.95099999</v>
      </c>
      <c r="AD140" s="57"/>
      <c r="AE140" s="57">
        <f>SUM(AE141:AE146)</f>
        <v>178505000</v>
      </c>
      <c r="AF140" s="51">
        <f>SUM(AF141:AF146)</f>
        <v>272000000</v>
      </c>
      <c r="AG140" s="51">
        <f>SUM(AG141:AG146)</f>
        <v>55500000</v>
      </c>
      <c r="AH140" s="51">
        <f>SUM(AH141:AH146)</f>
        <v>52685540</v>
      </c>
      <c r="AI140" s="56">
        <f t="shared" si="129"/>
        <v>94.928900900900899</v>
      </c>
      <c r="AJ140" s="56">
        <f t="shared" si="130"/>
        <v>19.369683823529414</v>
      </c>
      <c r="AK140" s="51">
        <f t="shared" si="148"/>
        <v>-2814460</v>
      </c>
      <c r="AL140" s="51"/>
      <c r="AM140" s="51">
        <f>SUM(AM141:AM146)-AM142</f>
        <v>121597795.55</v>
      </c>
      <c r="AN140" s="51">
        <f>LOOKUP(12,'[2]Plan-Eco'!$AW$13:$BH$13,'[2]Plan-Eco'!$AW140:$BH140)</f>
        <v>911951622.89999998</v>
      </c>
      <c r="AO140" s="51">
        <f>SUM(AO141:AO146)-AO142</f>
        <v>217363415.89999998</v>
      </c>
      <c r="AP140" s="51">
        <f>SUM(AP141:AP146)-AP142</f>
        <v>238969989.70000002</v>
      </c>
      <c r="AQ140" s="56">
        <f t="shared" si="150"/>
        <v>109.94029915776645</v>
      </c>
      <c r="AR140" s="56">
        <f t="shared" si="133"/>
        <v>26.204239753428705</v>
      </c>
      <c r="AS140" s="51">
        <f t="shared" si="151"/>
        <v>21606573.800000042</v>
      </c>
      <c r="AW140" s="81"/>
      <c r="AX140" s="81"/>
      <c r="AY140" s="81"/>
      <c r="AZ140" s="58"/>
      <c r="BA140" s="132"/>
      <c r="BB140" s="81"/>
    </row>
    <row r="141" spans="1:54">
      <c r="A141" s="81"/>
      <c r="B141" s="81"/>
      <c r="C141" s="81"/>
      <c r="D141" s="58" t="s">
        <v>73</v>
      </c>
      <c r="E141" s="81" t="s">
        <v>224</v>
      </c>
      <c r="F141" s="81"/>
      <c r="G141" s="81">
        <f t="shared" ref="G141:I148" si="171">O141+W141+AE141+AM141</f>
        <v>121429810.26000001</v>
      </c>
      <c r="H141" s="81">
        <f>P141+X141+AF141+AN141</f>
        <v>910482309</v>
      </c>
      <c r="I141" s="81">
        <f>Q141+Y141+AG141+AO141</f>
        <v>216769522.09999999</v>
      </c>
      <c r="J141" s="81">
        <f>R141+Z141+AP141+AH141</f>
        <v>238771087.44000003</v>
      </c>
      <c r="K141" s="68">
        <f>IF(I141=0,0,J141/I141)*100</f>
        <v>110.14975035551828</v>
      </c>
      <c r="L141" s="68">
        <f>IF(H141=0,0,J141/H141)*100</f>
        <v>26.224681696698404</v>
      </c>
      <c r="M141" s="58">
        <f>+J141-I141</f>
        <v>22001565.340000033</v>
      </c>
      <c r="N141" s="81"/>
      <c r="O141" s="81">
        <f>+LOOKUP('[2]Report-Date'!$B$1,[2]CPPY!$G$11:$R$11,[2]CPPY!G141:R141)</f>
        <v>2845.54</v>
      </c>
      <c r="P141" s="81">
        <f>LOOKUP(12,'[2]Plan-Eco'!$G$13:$R$13,'[2]Plan-Eco'!$G141:$R141)</f>
        <v>15608.999999999998</v>
      </c>
      <c r="Q141" s="81">
        <f>LOOKUP('[2]Report-Date'!$B$1,'[2]Plan-Eco'!$G$13:$R$13,'[2]Plan-Eco'!$G141:$R141)</f>
        <v>3902.3999999999996</v>
      </c>
      <c r="R141" s="137">
        <f>LOOKUP('[2]Report-Date'!$B$1,'[2]Actual-Eco'!$G$13:$R$13,'[2]Actual-Eco'!$G141:$R141)</f>
        <v>3823</v>
      </c>
      <c r="S141" s="68">
        <f t="shared" si="138"/>
        <v>97.965354653546541</v>
      </c>
      <c r="T141" s="68">
        <f t="shared" si="124"/>
        <v>24.492280094817094</v>
      </c>
      <c r="U141" s="81">
        <f t="shared" si="125"/>
        <v>-79.399999999999636</v>
      </c>
      <c r="V141" s="81"/>
      <c r="W141" s="67">
        <f>LOOKUP('[2]Report-Date'!$B$1,[2]CPPY!$U$11:$AF$11,[2]CPPY!U141:AF141)</f>
        <v>0</v>
      </c>
      <c r="X141" s="81">
        <f>LOOKUP(12,'[2]Plan-Eco'!$U$13:$AG$13,'[2]Plan-Eco'!$U141:$AG141)</f>
        <v>0</v>
      </c>
      <c r="Y141" s="139">
        <f>LOOKUP('[2]Report-Date'!$B$1,'[2]Plan-Eco'!$U$13:$AG$13,'[2]Plan-Eco'!$U141:$AG141)</f>
        <v>0</v>
      </c>
      <c r="Z141" s="81">
        <f>LOOKUP('[2]Report-Date'!$B$1,'[2]Actual-Eco'!$U$13:$AG$13,'[2]Actual-Eco'!$U141:$AG141)</f>
        <v>0</v>
      </c>
      <c r="AA141" s="78">
        <f t="shared" ref="AA141:AA160" si="172">IF(Y141=0,0,Z141/Y141)*100</f>
        <v>0</v>
      </c>
      <c r="AB141" s="78">
        <v>0</v>
      </c>
      <c r="AC141" s="71">
        <v>0</v>
      </c>
      <c r="AD141" s="134"/>
      <c r="AE141" s="71">
        <f>+LOOKUP('[2]Report-Date'!$B$1,[2]CPPY!$AI$11:$AT$11,[2]CPPY!AI141:AT141)</f>
        <v>0</v>
      </c>
      <c r="AF141" s="58">
        <f>LOOKUP(12,'[2]Plan-Eco'!$AI$13:$AU$13,'[2]Plan-Eco'!$AI141:$AU141)</f>
        <v>0</v>
      </c>
      <c r="AG141" s="58">
        <f>LOOKUP('[2]Report-Date'!$B$1,'[2]Plan-Eco'!$AI$13:$AU$13,'[2]Plan-Eco'!$AI141:$AU141)</f>
        <v>0</v>
      </c>
      <c r="AH141" s="58">
        <f>LOOKUP('[2]Report-Date'!$B$1,'[2]Actual-Eco'!$AI$13:$AU$13,'[2]Actual-Eco'!$AI141:$AU141)</f>
        <v>0</v>
      </c>
      <c r="AI141" s="58">
        <v>0</v>
      </c>
      <c r="AJ141" s="58">
        <f t="shared" si="130"/>
        <v>0</v>
      </c>
      <c r="AK141" s="58">
        <v>0</v>
      </c>
      <c r="AL141" s="81"/>
      <c r="AM141" s="58">
        <f>+LOOKUP('[2]Report-Date'!$B$1,[2]CPPY!$AW$11:$BH$11,[2]CPPY!AW141:BH141)</f>
        <v>121426964.72</v>
      </c>
      <c r="AN141" s="58">
        <f>LOOKUP(12,'[2]Plan-Eco'!$AW$13:$BH$13,'[2]Plan-Eco'!$AW141:$BH141)</f>
        <v>910466700</v>
      </c>
      <c r="AO141" s="58">
        <f>LOOKUP('[2]Report-Date'!$B$1,'[2]Plan-Eco'!$AW$13:$BH$13,'[2]Plan-Eco'!$AW141:$BH141)</f>
        <v>216765619.69999999</v>
      </c>
      <c r="AP141" s="58">
        <f>LOOKUP('[2]Report-Date'!$B$1,'[2]Actual-Eco'!$AW$13:$BI$13,'[2]Actual-Eco'!$AW141:$BI141)</f>
        <v>238767264.44000003</v>
      </c>
      <c r="AQ141" s="58">
        <f t="shared" si="150"/>
        <v>110.14996970942623</v>
      </c>
      <c r="AR141" s="58">
        <f t="shared" si="133"/>
        <v>26.224711396913257</v>
      </c>
      <c r="AS141" s="58">
        <f t="shared" si="151"/>
        <v>22001644.740000039</v>
      </c>
      <c r="AW141" s="81"/>
      <c r="AX141" s="81"/>
      <c r="AY141" s="81"/>
      <c r="AZ141" s="58"/>
      <c r="BA141" s="132"/>
      <c r="BB141" s="81"/>
    </row>
    <row r="142" spans="1:54" hidden="1">
      <c r="A142" s="81"/>
      <c r="B142" s="81"/>
      <c r="C142" s="81"/>
      <c r="D142" s="81"/>
      <c r="E142" s="58" t="s">
        <v>41</v>
      </c>
      <c r="F142" s="81" t="s">
        <v>225</v>
      </c>
      <c r="G142" s="81">
        <f t="shared" si="171"/>
        <v>0</v>
      </c>
      <c r="H142" s="58">
        <f>P142+AE142+AM142</f>
        <v>0</v>
      </c>
      <c r="I142" s="58">
        <f>Q142+AF142+AN142</f>
        <v>0</v>
      </c>
      <c r="J142" s="58">
        <f>R142</f>
        <v>0</v>
      </c>
      <c r="K142" s="68">
        <f>IF(I142=0,0,J142/I142)*100</f>
        <v>0</v>
      </c>
      <c r="L142" s="68">
        <f>IF(H142=0,0,J142/H142)*100</f>
        <v>0</v>
      </c>
      <c r="M142" s="58">
        <f>+J142-I142</f>
        <v>0</v>
      </c>
      <c r="N142" s="81"/>
      <c r="O142" s="81">
        <f>+LOOKUP('[2]Report-Date'!$B$1,[2]CPPY!$G$11:$R$11,[2]CPPY!G142:R142)</f>
        <v>0</v>
      </c>
      <c r="P142" s="81">
        <f>LOOKUP(12,'[2]Plan-Eco'!$G$13:$R$13,'[2]Plan-Eco'!$G142:$R142)</f>
        <v>0</v>
      </c>
      <c r="Q142" s="81">
        <f>LOOKUP('[2]Report-Date'!$B$1,'[2]Plan-Eco'!$G$13:$R$13,'[2]Plan-Eco'!$G142:$R142)</f>
        <v>0</v>
      </c>
      <c r="R142" s="137">
        <f>LOOKUP('[2]Report-Date'!$B$1,'[2]Actual-Eco'!$G$13:$R$13,'[2]Actual-Eco'!$G142:$R142)</f>
        <v>0</v>
      </c>
      <c r="S142" s="68">
        <f t="shared" si="138"/>
        <v>0</v>
      </c>
      <c r="T142" s="68">
        <f t="shared" si="124"/>
        <v>0</v>
      </c>
      <c r="U142" s="81">
        <f t="shared" si="125"/>
        <v>0</v>
      </c>
      <c r="V142" s="81"/>
      <c r="W142" s="67">
        <f>LOOKUP('[2]Report-Date'!$B$1,[2]CPPY!$U$11:$AF$11,[2]CPPY!U142:AF142)</f>
        <v>0</v>
      </c>
      <c r="X142" s="81">
        <f>LOOKUP(12,'[2]Plan-Eco'!$U$13:$AG$13,'[2]Plan-Eco'!$U142:$AG142)</f>
        <v>0</v>
      </c>
      <c r="Y142" s="139">
        <f>LOOKUP('[2]Report-Date'!$B$1,'[2]Plan-Eco'!$U$13:$AG$13,'[2]Plan-Eco'!$U142:$AG142)</f>
        <v>0</v>
      </c>
      <c r="Z142" s="81">
        <f>LOOKUP('[2]Report-Date'!$B$1,'[2]Actual-Eco'!$U$13:$AG$13,'[2]Actual-Eco'!$U142:$AG142)</f>
        <v>0</v>
      </c>
      <c r="AA142" s="78">
        <f t="shared" si="172"/>
        <v>0</v>
      </c>
      <c r="AB142" s="78">
        <v>0</v>
      </c>
      <c r="AC142" s="71">
        <v>0</v>
      </c>
      <c r="AD142" s="134"/>
      <c r="AE142" s="71">
        <f>+LOOKUP('[2]Report-Date'!$B$1,[2]CPPY!$AI$11:$AT$11,[2]CPPY!AI142:AT142)</f>
        <v>0</v>
      </c>
      <c r="AF142" s="58">
        <f>LOOKUP(12,'[2]Plan-Eco'!$AI$13:$AU$13,'[2]Plan-Eco'!$AI142:$AU142)</f>
        <v>0</v>
      </c>
      <c r="AG142" s="58">
        <f>LOOKUP('[2]Report-Date'!$B$1,'[2]Plan-Eco'!$AI$13:$AU$13,'[2]Plan-Eco'!$AI142:$AU142)</f>
        <v>0</v>
      </c>
      <c r="AH142" s="58">
        <f>LOOKUP('[2]Report-Date'!$B$1,'[2]Actual-Eco'!$AI$13:$AU$13,'[2]Actual-Eco'!$AI142:$AU142)</f>
        <v>0</v>
      </c>
      <c r="AI142" s="149">
        <v>0</v>
      </c>
      <c r="AJ142" s="149">
        <f t="shared" si="130"/>
        <v>0</v>
      </c>
      <c r="AK142" s="149">
        <v>0</v>
      </c>
      <c r="AL142" s="81"/>
      <c r="AM142" s="58">
        <f>+LOOKUP('[2]Report-Date'!$B$1,[2]CPPY!$AW$11:$BH$11,[2]CPPY!AW142:BH142)</f>
        <v>0</v>
      </c>
      <c r="AN142" s="58">
        <f>LOOKUP(12,'[2]Plan-Eco'!$AW$13:$BH$13,'[2]Plan-Eco'!$AW142:$BH142)</f>
        <v>0</v>
      </c>
      <c r="AO142" s="58">
        <f>LOOKUP('[2]Report-Date'!$B$1,'[2]Plan-Eco'!$AW$13:$BH$13,'[2]Plan-Eco'!$AW142:$BH142)</f>
        <v>0</v>
      </c>
      <c r="AP142" s="58">
        <v>0</v>
      </c>
      <c r="AQ142" s="58">
        <v>0</v>
      </c>
      <c r="AR142" s="58">
        <f t="shared" si="133"/>
        <v>0</v>
      </c>
      <c r="AS142" s="58">
        <f t="shared" si="151"/>
        <v>0</v>
      </c>
      <c r="AW142" s="81"/>
      <c r="AX142" s="81"/>
      <c r="AY142" s="81"/>
      <c r="AZ142" s="58"/>
      <c r="BA142" s="132"/>
      <c r="BB142" s="81"/>
    </row>
    <row r="143" spans="1:54">
      <c r="A143" s="81"/>
      <c r="B143" s="81"/>
      <c r="C143" s="81"/>
      <c r="D143" s="58" t="s">
        <v>81</v>
      </c>
      <c r="E143" s="132" t="s">
        <v>226</v>
      </c>
      <c r="F143" s="81"/>
      <c r="G143" s="81">
        <f t="shared" si="171"/>
        <v>48167490.100000001</v>
      </c>
      <c r="H143" s="81">
        <f>P143+X143+AF143+AN143</f>
        <v>260393230.69999999</v>
      </c>
      <c r="I143" s="81">
        <f>Q143+Y143+AG143+AO143</f>
        <v>83969282.299999997</v>
      </c>
      <c r="J143" s="81">
        <f t="shared" ref="J143:J146" si="173">R143+Z143+AP143+AH143</f>
        <v>70291771.189999998</v>
      </c>
      <c r="K143" s="68">
        <f t="shared" ref="K143:K199" si="174">IF(I143=0,0,J143/I143)*100</f>
        <v>83.711292111401079</v>
      </c>
      <c r="L143" s="68">
        <f t="shared" ref="L143:L199" si="175">IF(H143=0,0,J143/H143)*100</f>
        <v>26.994469480269789</v>
      </c>
      <c r="M143" s="58">
        <f t="shared" ref="M143:M199" si="176">+J143-I143</f>
        <v>-13677511.109999999</v>
      </c>
      <c r="N143" s="81"/>
      <c r="O143" s="81">
        <f>+LOOKUP('[2]Report-Date'!$B$1,[2]CPPY!$G$11:$R$11,[2]CPPY!G143:R143)</f>
        <v>48167490.100000001</v>
      </c>
      <c r="P143" s="81">
        <f>LOOKUP(12,'[2]Plan-Eco'!$G$13:$R$13,'[2]Plan-Eco'!$G143:$R143)</f>
        <v>39797300</v>
      </c>
      <c r="Q143" s="81">
        <f>LOOKUP('[2]Report-Date'!$B$1,'[2]Plan-Eco'!$G$13:$R$13,'[2]Plan-Eco'!$G143:$R143)</f>
        <v>34905575</v>
      </c>
      <c r="R143" s="81">
        <f>LOOKUP('[2]Report-Date'!$B$1,'[2]Actual-Eco'!$G$13:$R$13,'[2]Actual-Eco'!$G143:$R143)</f>
        <v>26811183.600000001</v>
      </c>
      <c r="S143" s="68">
        <f t="shared" si="138"/>
        <v>76.810605755670835</v>
      </c>
      <c r="T143" s="68">
        <f t="shared" si="124"/>
        <v>67.36935319732747</v>
      </c>
      <c r="U143" s="81">
        <f t="shared" si="125"/>
        <v>-8094391.3999999985</v>
      </c>
      <c r="V143" s="81"/>
      <c r="W143" s="67">
        <f>LOOKUP('[2]Report-Date'!$B$1,[2]CPPY!$U$11:$AF$11,[2]CPPY!U143:AF143)</f>
        <v>0</v>
      </c>
      <c r="X143" s="81">
        <f>LOOKUP(12,'[2]Plan-Eco'!$U$13:$AG$13,'[2]Plan-Eco'!$U143:$AG143)</f>
        <v>220595930.69999999</v>
      </c>
      <c r="Y143" s="139">
        <f>LOOKUP('[2]Report-Date'!$B$1,'[2]Plan-Eco'!$U$13:$AG$13,'[2]Plan-Eco'!$U143:$AG143)</f>
        <v>49063707.299999997</v>
      </c>
      <c r="Z143" s="81">
        <f>LOOKUP('[2]Report-Date'!$B$1,'[2]Actual-Eco'!$U$13:$AG$13,'[2]Actual-Eco'!$U143:$AG143)</f>
        <v>43480587.590000004</v>
      </c>
      <c r="AA143" s="78">
        <f t="shared" si="172"/>
        <v>88.620672963292364</v>
      </c>
      <c r="AB143" s="78">
        <v>0</v>
      </c>
      <c r="AC143" s="71">
        <v>0</v>
      </c>
      <c r="AD143" s="134"/>
      <c r="AE143" s="71">
        <f>+LOOKUP('[2]Report-Date'!$B$1,[2]CPPY!$AI$11:$AT$11,[2]CPPY!AI143:AT143)</f>
        <v>0</v>
      </c>
      <c r="AF143" s="58">
        <f>LOOKUP(12,'[2]Plan-Eco'!$AI$13:$AU$13,'[2]Plan-Eco'!$AI143:$AU143)</f>
        <v>0</v>
      </c>
      <c r="AG143" s="58">
        <f>LOOKUP('[2]Report-Date'!$B$1,'[2]Plan-Eco'!$AI$13:$AU$13,'[2]Plan-Eco'!$AI143:$AU143)</f>
        <v>0</v>
      </c>
      <c r="AH143" s="130">
        <f>LOOKUP('[2]Report-Date'!$B$1,'[2]Actual-Eco'!$AI$13:$AU$13,'[2]Actual-Eco'!$AI143:$AU143)</f>
        <v>0</v>
      </c>
      <c r="AI143" s="68">
        <f>IF(AG143=0,0,AH143/AG143)*100</f>
        <v>0</v>
      </c>
      <c r="AJ143" s="68">
        <f t="shared" si="130"/>
        <v>0</v>
      </c>
      <c r="AK143" s="51">
        <f>+AH143-AG143</f>
        <v>0</v>
      </c>
      <c r="AL143" s="81"/>
      <c r="AM143" s="58">
        <f>+LOOKUP('[2]Report-Date'!$B$1,[2]CPPY!$AW$11:$BH$11,[2]CPPY!AW143:BH143)</f>
        <v>0</v>
      </c>
      <c r="AN143" s="58">
        <f>LOOKUP(12,'[2]Plan-Eco'!$AW$13:$BH$13,'[2]Plan-Eco'!$AW143:$BH143)</f>
        <v>0</v>
      </c>
      <c r="AO143" s="58">
        <f>LOOKUP('[2]Report-Date'!$B$1,'[2]Plan-Eco'!$AW$13:$BH$13,'[2]Plan-Eco'!$AW143:$BH143)</f>
        <v>0</v>
      </c>
      <c r="AP143" s="58">
        <v>0</v>
      </c>
      <c r="AQ143" s="58">
        <f>IF(AO143=0,0,AP143/AO143)*100</f>
        <v>0</v>
      </c>
      <c r="AR143" s="58">
        <f t="shared" si="133"/>
        <v>0</v>
      </c>
      <c r="AS143" s="58">
        <v>0</v>
      </c>
      <c r="AW143" s="81"/>
      <c r="AX143" s="81"/>
      <c r="AY143" s="81"/>
      <c r="AZ143" s="58"/>
      <c r="BA143" s="132"/>
      <c r="BB143" s="81"/>
    </row>
    <row r="144" spans="1:54">
      <c r="A144" s="81"/>
      <c r="B144" s="81"/>
      <c r="C144" s="81"/>
      <c r="D144" s="58" t="s">
        <v>97</v>
      </c>
      <c r="E144" s="132" t="s">
        <v>227</v>
      </c>
      <c r="F144" s="81"/>
      <c r="G144" s="81">
        <f t="shared" si="171"/>
        <v>5022.6000000000004</v>
      </c>
      <c r="H144" s="81">
        <f>P144+X144+AF144+AN144</f>
        <v>95469.2</v>
      </c>
      <c r="I144" s="81">
        <f>Q144+Y144+AG144+AO144</f>
        <v>9755.5</v>
      </c>
      <c r="J144" s="58">
        <f t="shared" si="173"/>
        <v>11688.5</v>
      </c>
      <c r="K144" s="68">
        <f t="shared" si="174"/>
        <v>119.8144636358977</v>
      </c>
      <c r="L144" s="68">
        <f t="shared" si="175"/>
        <v>12.243215612993511</v>
      </c>
      <c r="M144" s="58">
        <f t="shared" si="176"/>
        <v>1933</v>
      </c>
      <c r="N144" s="81"/>
      <c r="O144" s="81">
        <f>+LOOKUP('[2]Report-Date'!$B$1,[2]CPPY!$G$11:$R$11,[2]CPPY!G144:R144)</f>
        <v>5022.6000000000004</v>
      </c>
      <c r="P144" s="81">
        <f>LOOKUP(12,'[2]Plan-Eco'!$G$13:$R$13,'[2]Plan-Eco'!$G144:$R144)</f>
        <v>95469.2</v>
      </c>
      <c r="Q144" s="81">
        <f>LOOKUP('[2]Report-Date'!$B$1,'[2]Plan-Eco'!$G$13:$R$13,'[2]Plan-Eco'!$G144:$R144)</f>
        <v>7735.5</v>
      </c>
      <c r="R144" s="81">
        <f>LOOKUP('[2]Report-Date'!$B$1,'[2]Actual-Eco'!$G$13:$R$13,'[2]Actual-Eco'!$G144:$R144)</f>
        <v>0</v>
      </c>
      <c r="S144" s="68">
        <f t="shared" si="138"/>
        <v>0</v>
      </c>
      <c r="T144" s="68">
        <f t="shared" si="124"/>
        <v>0</v>
      </c>
      <c r="U144" s="81">
        <f t="shared" si="125"/>
        <v>-7735.5</v>
      </c>
      <c r="V144" s="81"/>
      <c r="W144" s="67">
        <f>LOOKUP('[2]Report-Date'!$B$1,[2]CPPY!$U$11:$AF$11,[2]CPPY!U144:AF144)</f>
        <v>0</v>
      </c>
      <c r="X144" s="81">
        <f>LOOKUP(12,'[2]Plan-Eco'!$U$13:$AG$13,'[2]Plan-Eco'!$U144:$AG144)</f>
        <v>0</v>
      </c>
      <c r="Y144" s="139">
        <f>LOOKUP('[2]Report-Date'!$B$1,'[2]Plan-Eco'!$U$13:$AG$13,'[2]Plan-Eco'!$U144:$AG144)</f>
        <v>2020</v>
      </c>
      <c r="Z144" s="81">
        <f>LOOKUP('[2]Report-Date'!$B$1,'[2]Actual-Eco'!$U$13:$AG$13,'[2]Actual-Eco'!$U144:$AG144)</f>
        <v>11688.5</v>
      </c>
      <c r="AA144" s="78">
        <f t="shared" si="172"/>
        <v>578.63861386138615</v>
      </c>
      <c r="AB144" s="78">
        <v>0</v>
      </c>
      <c r="AC144" s="71">
        <v>0</v>
      </c>
      <c r="AD144" s="134"/>
      <c r="AE144" s="71">
        <f>+LOOKUP('[2]Report-Date'!$B$1,[2]CPPY!$AI$11:$AT$11,[2]CPPY!AI144:AT144)</f>
        <v>0</v>
      </c>
      <c r="AF144" s="58">
        <f>LOOKUP(12,'[2]Plan-Eco'!$AI$13:$AU$13,'[2]Plan-Eco'!$AI144:$AU144)</f>
        <v>0</v>
      </c>
      <c r="AG144" s="58">
        <f>LOOKUP('[2]Report-Date'!$B$1,'[2]Plan-Eco'!$AI$13:$AU$13,'[2]Plan-Eco'!$AI144:$AU144)</f>
        <v>0</v>
      </c>
      <c r="AH144" s="58">
        <f>LOOKUP('[2]Report-Date'!$B$1,'[2]Actual-Eco'!$AI$13:$AU$13,'[2]Actual-Eco'!$AI144:$AU144)</f>
        <v>0</v>
      </c>
      <c r="AI144" s="58">
        <v>0</v>
      </c>
      <c r="AJ144" s="58">
        <f t="shared" si="130"/>
        <v>0</v>
      </c>
      <c r="AK144" s="58">
        <v>0</v>
      </c>
      <c r="AL144" s="81"/>
      <c r="AM144" s="58">
        <f>+LOOKUP('[2]Report-Date'!$B$1,[2]CPPY!$AW$11:$BH$11,[2]CPPY!AW144:BH144)</f>
        <v>0</v>
      </c>
      <c r="AN144" s="58">
        <f>LOOKUP(12,'[2]Plan-Eco'!$AW$13:$BH$13,'[2]Plan-Eco'!$AW144:$BH144)</f>
        <v>0</v>
      </c>
      <c r="AO144" s="58">
        <f>LOOKUP('[2]Report-Date'!$B$1,'[2]Plan-Eco'!$AW$13:$BH$13,'[2]Plan-Eco'!$AW144:$BH144)</f>
        <v>0</v>
      </c>
      <c r="AP144" s="58">
        <v>0</v>
      </c>
      <c r="AQ144" s="58">
        <f>IF(AO144=0,0,AP144/AO144)*100</f>
        <v>0</v>
      </c>
      <c r="AR144" s="58">
        <f t="shared" si="133"/>
        <v>0</v>
      </c>
      <c r="AS144" s="58">
        <v>0</v>
      </c>
      <c r="AW144" s="51"/>
      <c r="AX144" s="51"/>
      <c r="AY144" s="51"/>
      <c r="AZ144" s="51"/>
      <c r="BA144" s="150"/>
      <c r="BB144" s="51"/>
    </row>
    <row r="145" spans="1:55">
      <c r="A145" s="81"/>
      <c r="B145" s="81"/>
      <c r="C145" s="81"/>
      <c r="D145" s="58" t="s">
        <v>228</v>
      </c>
      <c r="E145" s="132" t="s">
        <v>229</v>
      </c>
      <c r="F145" s="81"/>
      <c r="G145" s="81">
        <f t="shared" si="171"/>
        <v>21313.4</v>
      </c>
      <c r="H145" s="81">
        <f t="shared" si="171"/>
        <v>136800</v>
      </c>
      <c r="I145" s="81">
        <f t="shared" si="171"/>
        <v>34200</v>
      </c>
      <c r="J145" s="58">
        <f>R145+Z145+AP145+AH145</f>
        <v>16620</v>
      </c>
      <c r="K145" s="68">
        <f t="shared" si="174"/>
        <v>48.596491228070178</v>
      </c>
      <c r="L145" s="68">
        <f t="shared" si="175"/>
        <v>12.149122807017545</v>
      </c>
      <c r="M145" s="58">
        <f t="shared" si="176"/>
        <v>-17580</v>
      </c>
      <c r="N145" s="81"/>
      <c r="O145" s="81">
        <f>+LOOKUP('[2]Report-Date'!$B$1,[2]CPPY!$G$11:$R$11,[2]CPPY!G145:R145)</f>
        <v>21313.4</v>
      </c>
      <c r="P145" s="81">
        <f>LOOKUP(12,'[2]Plan-Eco'!$G$13:$R$13,'[2]Plan-Eco'!$G145:$R145)</f>
        <v>136800</v>
      </c>
      <c r="Q145" s="81">
        <f>LOOKUP('[2]Report-Date'!$B$1,'[2]Plan-Eco'!$G$13:$R$13,'[2]Plan-Eco'!$G145:$R145)</f>
        <v>34200</v>
      </c>
      <c r="R145" s="81">
        <f>LOOKUP('[2]Report-Date'!$B$1,'[2]Actual-Eco'!$G$13:$R$13,'[2]Actual-Eco'!$G145:$R145)</f>
        <v>16620</v>
      </c>
      <c r="S145" s="68">
        <f t="shared" si="138"/>
        <v>48.596491228070178</v>
      </c>
      <c r="T145" s="68">
        <f t="shared" si="124"/>
        <v>12.149122807017545</v>
      </c>
      <c r="U145" s="81">
        <f t="shared" si="125"/>
        <v>-17580</v>
      </c>
      <c r="V145" s="81"/>
      <c r="W145" s="67">
        <f>LOOKUP('[2]Report-Date'!$B$1,[2]CPPY!$U$11:$AF$11,[2]CPPY!U145:AF145)</f>
        <v>0</v>
      </c>
      <c r="X145" s="81">
        <f>LOOKUP(12,'[2]Plan-Eco'!$U$13:$AG$13,'[2]Plan-Eco'!$U145:$AG145)</f>
        <v>0</v>
      </c>
      <c r="Y145" s="139">
        <f>LOOKUP('[2]Report-Date'!$B$1,'[2]Plan-Eco'!$U$13:$AG$13,'[2]Plan-Eco'!$U145:$AG145)</f>
        <v>0</v>
      </c>
      <c r="Z145" s="81">
        <f>LOOKUP('[2]Report-Date'!$B$1,'[2]Actual-Eco'!$U$13:$AG$13,'[2]Actual-Eco'!$U145:$AG145)</f>
        <v>0</v>
      </c>
      <c r="AA145" s="78">
        <f t="shared" si="172"/>
        <v>0</v>
      </c>
      <c r="AB145" s="78">
        <v>0</v>
      </c>
      <c r="AC145" s="71">
        <v>0</v>
      </c>
      <c r="AD145" s="134"/>
      <c r="AE145" s="71">
        <f>+LOOKUP('[2]Report-Date'!$B$1,[2]CPPY!$AI$11:$AT$11,[2]CPPY!AI145:AT145)</f>
        <v>0</v>
      </c>
      <c r="AF145" s="58">
        <f>LOOKUP(12,'[2]Plan-Eco'!$AI$13:$AU$13,'[2]Plan-Eco'!$AI145:$AU145)</f>
        <v>0</v>
      </c>
      <c r="AG145" s="58">
        <f>LOOKUP('[2]Report-Date'!$B$1,'[2]Plan-Eco'!$AI$13:$AU$13,'[2]Plan-Eco'!$AI145:$AU145)</f>
        <v>0</v>
      </c>
      <c r="AH145" s="58">
        <f>LOOKUP('[2]Report-Date'!$B$1,'[2]Actual-Eco'!$AI$13:$AU$13,'[2]Actual-Eco'!$AI145:$AU145)</f>
        <v>0</v>
      </c>
      <c r="AI145" s="58">
        <v>0</v>
      </c>
      <c r="AJ145" s="58">
        <f t="shared" si="130"/>
        <v>0</v>
      </c>
      <c r="AK145" s="58">
        <v>0</v>
      </c>
      <c r="AL145" s="81"/>
      <c r="AM145" s="58">
        <f>+LOOKUP('[2]Report-Date'!$B$1,[2]CPPY!$AW$11:$BH$11,[2]CPPY!AW145:BH145)</f>
        <v>0</v>
      </c>
      <c r="AN145" s="58">
        <f>LOOKUP(12,'[2]Plan-Eco'!$AW$13:$BH$13,'[2]Plan-Eco'!$AW145:$BH145)</f>
        <v>0</v>
      </c>
      <c r="AO145" s="58">
        <f>LOOKUP('[2]Report-Date'!$B$1,'[2]Plan-Eco'!$AW$13:$BH$13,'[2]Plan-Eco'!$AW145:$BH145)</f>
        <v>0</v>
      </c>
      <c r="AP145" s="58">
        <v>0</v>
      </c>
      <c r="AQ145" s="58">
        <f>IF(AO145=0,0,AP145/AO145)*100</f>
        <v>0</v>
      </c>
      <c r="AR145" s="58">
        <f t="shared" si="133"/>
        <v>0</v>
      </c>
      <c r="AS145" s="58">
        <v>0</v>
      </c>
      <c r="AW145" s="51"/>
      <c r="AX145" s="51"/>
      <c r="AY145" s="51"/>
      <c r="AZ145" s="151"/>
      <c r="BA145" s="51"/>
      <c r="BB145" s="51"/>
    </row>
    <row r="146" spans="1:55">
      <c r="A146" s="81"/>
      <c r="B146" s="81"/>
      <c r="C146" s="81"/>
      <c r="D146" s="58" t="s">
        <v>230</v>
      </c>
      <c r="E146" s="132" t="s">
        <v>231</v>
      </c>
      <c r="F146" s="81"/>
      <c r="G146" s="81">
        <f t="shared" si="171"/>
        <v>223065373.08490002</v>
      </c>
      <c r="H146" s="81">
        <f t="shared" si="171"/>
        <v>391020953.19999999</v>
      </c>
      <c r="I146" s="81">
        <f t="shared" si="171"/>
        <v>94551099.299999997</v>
      </c>
      <c r="J146" s="58">
        <f t="shared" si="173"/>
        <v>74590691.343500003</v>
      </c>
      <c r="K146" s="68">
        <f t="shared" si="174"/>
        <v>78.889290442654854</v>
      </c>
      <c r="L146" s="68">
        <f t="shared" si="175"/>
        <v>19.075880904353543</v>
      </c>
      <c r="M146" s="58">
        <f t="shared" si="176"/>
        <v>-19960407.956499994</v>
      </c>
      <c r="N146" s="81"/>
      <c r="O146" s="81">
        <f>+LOOKUP('[2]Report-Date'!$B$1,[2]CPPY!$G$11:$R$11,[2]CPPY!G146:R146)</f>
        <v>43134454.100900002</v>
      </c>
      <c r="P146" s="81">
        <f>LOOKUP(12,'[2]Plan-Eco'!$G$13:$R$13,'[2]Plan-Eco'!$G146:$R146)</f>
        <v>75447029.799999997</v>
      </c>
      <c r="Q146" s="81">
        <f>LOOKUP('[2]Report-Date'!$B$1,'[2]Plan-Eco'!$G$13:$R$13,'[2]Plan-Eco'!$G146:$R146)</f>
        <v>23037905.700000003</v>
      </c>
      <c r="R146" s="81">
        <f>LOOKUP('[2]Report-Date'!$B$1,'[2]Actual-Eco'!$G$13:$R$13,'[2]Actual-Eco'!$G146:$R146)</f>
        <v>11467246.4245</v>
      </c>
      <c r="S146" s="68">
        <f t="shared" si="138"/>
        <v>49.775559349129544</v>
      </c>
      <c r="T146" s="68">
        <f t="shared" si="124"/>
        <v>15.199069406573246</v>
      </c>
      <c r="U146" s="81">
        <f t="shared" si="125"/>
        <v>-11570659.275500003</v>
      </c>
      <c r="V146" s="81"/>
      <c r="W146" s="67">
        <f>LOOKUP('[2]Report-Date'!$B$1,[2]CPPY!$U$11:$AF$11,[2]CPPY!U146:AF146)</f>
        <v>1255088.1540000001</v>
      </c>
      <c r="X146" s="81">
        <f>LOOKUP(12,'[2]Plan-Eco'!$U$13:$AG$13,'[2]Plan-Eco'!$U146:$AG146)</f>
        <v>42089000.5</v>
      </c>
      <c r="Y146" s="139">
        <f>LOOKUP('[2]Report-Date'!$B$1,'[2]Plan-Eco'!$U$13:$AG$13,'[2]Plan-Eco'!$U146:$AG146)</f>
        <v>15415397.4</v>
      </c>
      <c r="Z146" s="81">
        <f>LOOKUP('[2]Report-Date'!$B$1,'[2]Actual-Eco'!$U$13:$AG$13,'[2]Actual-Eco'!$U146:$AG146)</f>
        <v>10235179.659</v>
      </c>
      <c r="AA146" s="78">
        <f t="shared" si="172"/>
        <v>66.395820966639491</v>
      </c>
      <c r="AB146" s="78">
        <f t="shared" ref="AB146:AB153" si="177">IF(X146=0,0,Z146/X146)*100</f>
        <v>24.317944207299483</v>
      </c>
      <c r="AC146" s="128">
        <f t="shared" ref="AC146:AC153" si="178">+Z146-Y146</f>
        <v>-5180217.7410000004</v>
      </c>
      <c r="AD146" s="129"/>
      <c r="AE146" s="71">
        <f>+LOOKUP('[2]Report-Date'!$B$1,[2]CPPY!$AI$11:$AT$11,[2]CPPY!AI146:AT146)</f>
        <v>178505000</v>
      </c>
      <c r="AF146" s="58">
        <f>LOOKUP(12,'[2]Plan-Eco'!$AI$13:$AU$13,'[2]Plan-Eco'!$AI146:$AU146)</f>
        <v>272000000</v>
      </c>
      <c r="AG146" s="58">
        <f>LOOKUP('[2]Report-Date'!$B$1,'[2]Plan-Eco'!$AI$13:$AU$13,'[2]Plan-Eco'!$AI146:$AU146)</f>
        <v>55500000</v>
      </c>
      <c r="AH146" s="58">
        <f>LOOKUP('[2]Report-Date'!$B$1,'[2]Actual-Eco'!$AI$13:$AU$13,'[2]Actual-Eco'!$AI146:$AU146)</f>
        <v>52685540</v>
      </c>
      <c r="AI146" s="68">
        <f>IF(AG146=0,0,AH146/AG146)*100</f>
        <v>94.928900900900899</v>
      </c>
      <c r="AJ146" s="68">
        <f t="shared" si="130"/>
        <v>19.369683823529414</v>
      </c>
      <c r="AK146" s="81">
        <f>+AH146-AG146</f>
        <v>-2814460</v>
      </c>
      <c r="AL146" s="81"/>
      <c r="AM146" s="58">
        <f>+LOOKUP('[2]Report-Date'!$B$1,[2]CPPY!$AW$11:$BH$11,[2]CPPY!AW146:BH146)</f>
        <v>170830.83</v>
      </c>
      <c r="AN146" s="58">
        <f>LOOKUP(12,'[2]Plan-Eco'!$AW$13:$BH$13,'[2]Plan-Eco'!$AW146:$BH146)</f>
        <v>1484922.9</v>
      </c>
      <c r="AO146" s="58">
        <f>LOOKUP('[2]Report-Date'!$B$1,'[2]Plan-Eco'!$AW$13:$BH$13,'[2]Plan-Eco'!$AW146:$BH146)</f>
        <v>597796.19999999995</v>
      </c>
      <c r="AP146" s="58">
        <f>LOOKUP('[2]Report-Date'!$B$1,'[2]Actual-Eco'!$AW$13:$BI$13,'[2]Actual-Eco'!$AW146:$BI146)</f>
        <v>202725.26</v>
      </c>
      <c r="AQ146" s="58">
        <f>LOOKUP('[2]Report-Date'!$B$1,'[2]Actual-Eco'!$AW$13:$BI$13,'[2]Actual-Eco'!$AW146:$BI146)</f>
        <v>202725.26</v>
      </c>
      <c r="AR146" s="58">
        <f t="shared" si="133"/>
        <v>13.65224147327784</v>
      </c>
      <c r="AS146" s="58">
        <f>+AP146-AO146</f>
        <v>-395070.93999999994</v>
      </c>
      <c r="AW146" s="89"/>
      <c r="AX146" s="87"/>
      <c r="AY146" s="89"/>
      <c r="AZ146" s="89"/>
      <c r="BA146" s="89"/>
      <c r="BB146" s="89"/>
    </row>
    <row r="147" spans="1:55">
      <c r="A147" s="51"/>
      <c r="B147" s="51"/>
      <c r="C147" s="51" t="s">
        <v>232</v>
      </c>
      <c r="D147" s="51" t="s">
        <v>233</v>
      </c>
      <c r="E147" s="150"/>
      <c r="F147" s="51"/>
      <c r="G147" s="81">
        <f t="shared" si="171"/>
        <v>40043263.273000002</v>
      </c>
      <c r="H147" s="81">
        <f t="shared" si="171"/>
        <v>247983507.41000003</v>
      </c>
      <c r="I147" s="81">
        <f t="shared" si="171"/>
        <v>72984984.891314998</v>
      </c>
      <c r="J147" s="58">
        <f>R147+Z147+AP147+AH147</f>
        <v>28918908.22081504</v>
      </c>
      <c r="K147" s="68">
        <f t="shared" si="174"/>
        <v>39.623092700340209</v>
      </c>
      <c r="L147" s="68">
        <f t="shared" si="175"/>
        <v>11.661625614885095</v>
      </c>
      <c r="M147" s="51">
        <f t="shared" si="176"/>
        <v>-44066076.670499958</v>
      </c>
      <c r="N147" s="51"/>
      <c r="O147" s="81">
        <f>+LOOKUP('[2]Report-Date'!$B$1,[2]CPPY!$G$11:$R$11,[2]CPPY!G147:R147)</f>
        <v>39818361.173</v>
      </c>
      <c r="P147" s="51">
        <f>LOOKUP(12,'[2]Plan-Eco'!$G$13:$R$13,'[2]Plan-Eco'!$G147:$R147)</f>
        <v>222324496.61000001</v>
      </c>
      <c r="Q147" s="51">
        <f>LOOKUP('[2]Report-Date'!$B$1,'[2]Plan-Eco'!$G$13:$R$13,'[2]Plan-Eco'!$G147:$R147)</f>
        <v>65097736.891314998</v>
      </c>
      <c r="R147" s="51">
        <f>LOOKUP('[2]Report-Date'!$B$1,'[2]Actual-Eco'!$G$13:$R$13,'[2]Actual-Eco'!$G147:$R147)</f>
        <v>24043370.412815042</v>
      </c>
      <c r="S147" s="56">
        <f t="shared" si="138"/>
        <v>36.934264631898102</v>
      </c>
      <c r="T147" s="152">
        <f t="shared" si="124"/>
        <v>10.814539458956583</v>
      </c>
      <c r="U147" s="51">
        <f t="shared" si="125"/>
        <v>-41054366.478499956</v>
      </c>
      <c r="V147" s="81"/>
      <c r="W147" s="67">
        <f>LOOKUP('[2]Report-Date'!$B$1,[2]CPPY!$U$11:$AF$11,[2]CPPY!U147:AF147)</f>
        <v>224902.1</v>
      </c>
      <c r="X147" s="81">
        <f>LOOKUP(12,'[2]Plan-Eco'!$U$13:$AG$13,'[2]Plan-Eco'!$U147:$AG147)</f>
        <v>25542594.900000002</v>
      </c>
      <c r="Y147" s="139">
        <f>LOOKUP('[2]Report-Date'!$B$1,'[2]Plan-Eco'!$U$13:$AG$13,'[2]Plan-Eco'!$U147:$AG147)</f>
        <v>7852397.3999999994</v>
      </c>
      <c r="Z147" s="81">
        <f>LOOKUP('[2]Report-Date'!$B$1,'[2]Actual-Eco'!$U$13:$AG$13,'[2]Actual-Eco'!$U147:$AG147)</f>
        <v>4875471.8080000002</v>
      </c>
      <c r="AA147" s="78">
        <f t="shared" si="172"/>
        <v>62.088959073823759</v>
      </c>
      <c r="AB147" s="78">
        <f t="shared" si="177"/>
        <v>19.087613561142135</v>
      </c>
      <c r="AC147" s="128">
        <f t="shared" si="178"/>
        <v>-2976925.5919999992</v>
      </c>
      <c r="AD147" s="129"/>
      <c r="AE147" s="71">
        <f>+LOOKUP('[2]Report-Date'!$B$1,[2]CPPY!$AI$11:$AT$11,[2]CPPY!AI147:AT147)</f>
        <v>0</v>
      </c>
      <c r="AF147" s="58">
        <f>LOOKUP(12,'[2]Plan-Eco'!$AI$13:$AU$13,'[2]Plan-Eco'!$AI147:$AU147)</f>
        <v>0</v>
      </c>
      <c r="AG147" s="58">
        <f>LOOKUP('[2]Report-Date'!$B$1,'[2]Plan-Eco'!$AI$13:$AU$13,'[2]Plan-Eco'!$AI147:$AU147)</f>
        <v>0</v>
      </c>
      <c r="AH147" s="58">
        <f>LOOKUP('[2]Report-Date'!$B$1,'[2]Actual-Eco'!$AI$13:$AU$13,'[2]Actual-Eco'!$AI147:$AU147)</f>
        <v>66</v>
      </c>
      <c r="AI147" s="68">
        <f>IF(AG147=0,0,AH147/AG147)*100</f>
        <v>0</v>
      </c>
      <c r="AJ147" s="68">
        <f t="shared" si="130"/>
        <v>0</v>
      </c>
      <c r="AK147" s="81">
        <f>+AH147-AG147</f>
        <v>66</v>
      </c>
      <c r="AL147" s="81"/>
      <c r="AM147" s="58">
        <f>+LOOKUP('[2]Report-Date'!$B$1,[2]CPPY!$AW$11:$BH$11,[2]CPPY!AW147:BH147)</f>
        <v>0</v>
      </c>
      <c r="AN147" s="58">
        <f>LOOKUP(12,'[2]Plan-Eco'!$AW$13:$BH$13,'[2]Plan-Eco'!$AW147:$BH147)</f>
        <v>116415.9</v>
      </c>
      <c r="AO147" s="58">
        <f>LOOKUP('[2]Report-Date'!$B$1,'[2]Plan-Eco'!$AW$13:$BH$13,'[2]Plan-Eco'!$AW147:$BH147)</f>
        <v>34850.6</v>
      </c>
      <c r="AP147" s="58">
        <f>LOOKUP('[2]Report-Date'!$B$1,'[2]Actual-Eco'!$AW$13:$BI$13,'[2]Actual-Eco'!$AW147:$BI147)</f>
        <v>0</v>
      </c>
      <c r="AQ147" s="68">
        <f>IF(AO147=0,0,AP147/AO147)*100</f>
        <v>0</v>
      </c>
      <c r="AR147" s="68">
        <f t="shared" si="133"/>
        <v>0</v>
      </c>
      <c r="AS147" s="58">
        <f>+AP147-AO147</f>
        <v>-34850.6</v>
      </c>
      <c r="AW147" s="153"/>
      <c r="AX147" s="153"/>
      <c r="AY147" s="154"/>
      <c r="AZ147" s="153"/>
      <c r="BA147" s="153"/>
      <c r="BB147" s="153"/>
    </row>
    <row r="148" spans="1:55">
      <c r="A148" s="51"/>
      <c r="B148" s="51"/>
      <c r="C148" s="51" t="s">
        <v>234</v>
      </c>
      <c r="D148" s="151" t="s">
        <v>235</v>
      </c>
      <c r="E148" s="51"/>
      <c r="F148" s="51"/>
      <c r="G148" s="81">
        <f t="shared" si="171"/>
        <v>700585.05449999997</v>
      </c>
      <c r="H148" s="51">
        <f>P148+X148</f>
        <v>5011308.3999999994</v>
      </c>
      <c r="I148" s="51">
        <f>Q148+Y148</f>
        <v>2279102.6999999997</v>
      </c>
      <c r="J148" s="51">
        <f>R148+Z148</f>
        <v>269224.50949999999</v>
      </c>
      <c r="K148" s="68">
        <f t="shared" si="174"/>
        <v>11.812741457416553</v>
      </c>
      <c r="L148" s="68">
        <f t="shared" si="175"/>
        <v>5.3723396767997755</v>
      </c>
      <c r="M148" s="51">
        <f t="shared" si="176"/>
        <v>-2009878.1904999998</v>
      </c>
      <c r="N148" s="81"/>
      <c r="O148" s="81">
        <f>+LOOKUP('[2]Report-Date'!$B$1,[2]CPPY!$G$11:$R$11,[2]CPPY!G148:R148)</f>
        <v>700585.05449999997</v>
      </c>
      <c r="P148" s="51">
        <f>LOOKUP(12,'[2]Plan-Eco'!$G$13:$R$13,'[2]Plan-Eco'!$G148:$R148)</f>
        <v>5011308.3999999994</v>
      </c>
      <c r="Q148" s="51">
        <f>LOOKUP('[2]Report-Date'!$B$1,'[2]Plan-Eco'!$G$13:$R$13,'[2]Plan-Eco'!$G148:$R148)</f>
        <v>2279102.6999999997</v>
      </c>
      <c r="R148" s="51">
        <f>LOOKUP('[2]Report-Date'!$B$1,'[2]Actual-Eco'!$G$13:$R$13,'[2]Actual-Eco'!$G148:$R148)</f>
        <v>269224.50949999999</v>
      </c>
      <c r="S148" s="68">
        <f t="shared" si="138"/>
        <v>11.812741457416553</v>
      </c>
      <c r="T148" s="68">
        <f t="shared" si="124"/>
        <v>5.3723396767997755</v>
      </c>
      <c r="U148" s="51">
        <f t="shared" si="125"/>
        <v>-2009878.1904999998</v>
      </c>
      <c r="V148" s="81"/>
      <c r="W148" s="67">
        <f>LOOKUP('[2]Report-Date'!$B$1,[2]CPPY!$U$11:$AF$11,[2]CPPY!U148:AF148)</f>
        <v>0</v>
      </c>
      <c r="X148" s="81">
        <f>LOOKUP(12,'[2]Plan-Eco'!$U$13:$AG$13,'[2]Plan-Eco'!$U148:$AG148)</f>
        <v>0</v>
      </c>
      <c r="Y148" s="139">
        <f>LOOKUP('[2]Report-Date'!$B$1,'[2]Plan-Eco'!$U$13:$AG$13,'[2]Plan-Eco'!$U148:$AG148)</f>
        <v>0</v>
      </c>
      <c r="Z148" s="81">
        <f>LOOKUP('[2]Report-Date'!$B$1,'[2]Actual-Eco'!$U$13:$AG$13,'[2]Actual-Eco'!$U148:$AG148)</f>
        <v>0</v>
      </c>
      <c r="AA148" s="78">
        <f t="shared" si="172"/>
        <v>0</v>
      </c>
      <c r="AB148" s="78">
        <f t="shared" si="177"/>
        <v>0</v>
      </c>
      <c r="AC148" s="128">
        <f t="shared" si="178"/>
        <v>0</v>
      </c>
      <c r="AD148" s="134"/>
      <c r="AE148" s="71">
        <f>+LOOKUP('[2]Report-Date'!$B$1,[2]CPPY!$AI$11:$AT$11,[2]CPPY!AI148:AT148)</f>
        <v>0</v>
      </c>
      <c r="AF148" s="58">
        <f>LOOKUP(12,'[2]Plan-Eco'!$AI$13:$AU$13,'[2]Plan-Eco'!$AI148:$AU148)</f>
        <v>0</v>
      </c>
      <c r="AG148" s="58">
        <f>LOOKUP('[2]Report-Date'!$B$1,'[2]Plan-Eco'!$AI$13:$AU$13,'[2]Plan-Eco'!$AI148:$AU148)</f>
        <v>0</v>
      </c>
      <c r="AH148" s="58">
        <f>LOOKUP('[2]Report-Date'!$B$1,'[2]Actual-Eco'!$AI$13:$AU$13,'[2]Actual-Eco'!$AI148:$AU148)</f>
        <v>0</v>
      </c>
      <c r="AI148" s="68">
        <f>IF(AG148=0,0,AH148/AG148)*100</f>
        <v>0</v>
      </c>
      <c r="AJ148" s="68">
        <f t="shared" si="130"/>
        <v>0</v>
      </c>
      <c r="AK148" s="81">
        <f>+AH148-AG148</f>
        <v>0</v>
      </c>
      <c r="AL148" s="81"/>
      <c r="AM148" s="58">
        <f>+LOOKUP('[2]Report-Date'!$B$1,[2]CPPY!$AW$11:$BH$11,[2]CPPY!AW148:BH148)</f>
        <v>0</v>
      </c>
      <c r="AN148" s="58">
        <f>LOOKUP(12,'[2]Plan-Eco'!$AW$13:$BH$13,'[2]Plan-Eco'!$AW148:$BH148)</f>
        <v>0</v>
      </c>
      <c r="AO148" s="58">
        <f>LOOKUP('[2]Report-Date'!$B$1,'[2]Plan-Eco'!$AW$13:$BH$13,'[2]Plan-Eco'!$AW148:$BH148)</f>
        <v>0</v>
      </c>
      <c r="AP148" s="58">
        <f>LOOKUP('[2]Report-Date'!$B$1,'[2]Actual-Eco'!$AW$13:$BI$13,'[2]Actual-Eco'!$AW148:$BI148)</f>
        <v>0</v>
      </c>
      <c r="AQ148" s="58">
        <v>0</v>
      </c>
      <c r="AR148" s="58">
        <f t="shared" si="133"/>
        <v>0</v>
      </c>
      <c r="AS148" s="58">
        <v>0</v>
      </c>
      <c r="AW148" s="81"/>
      <c r="AX148" s="81"/>
      <c r="AY148" s="58"/>
      <c r="AZ148" s="132"/>
      <c r="BA148" s="81"/>
      <c r="BB148" s="81"/>
    </row>
    <row r="149" spans="1:55">
      <c r="A149" s="89" t="s">
        <v>236</v>
      </c>
      <c r="B149" s="87"/>
      <c r="C149" s="89"/>
      <c r="D149" s="89"/>
      <c r="E149" s="89"/>
      <c r="F149" s="89"/>
      <c r="G149" s="89">
        <f>G150+G157</f>
        <v>217843523.04399997</v>
      </c>
      <c r="H149" s="89">
        <f>H150+H157</f>
        <v>2488859560.0999999</v>
      </c>
      <c r="I149" s="89">
        <f>I150+I157</f>
        <v>394090597.79999995</v>
      </c>
      <c r="J149" s="89">
        <f>J150+J157</f>
        <v>37218833.530999996</v>
      </c>
      <c r="K149" s="90">
        <f t="shared" si="174"/>
        <v>9.4442328080835019</v>
      </c>
      <c r="L149" s="90">
        <f t="shared" si="175"/>
        <v>1.495417183342582</v>
      </c>
      <c r="M149" s="89">
        <f t="shared" si="176"/>
        <v>-356871764.26899993</v>
      </c>
      <c r="N149" s="89"/>
      <c r="O149" s="89">
        <f>+O150+O157</f>
        <v>200866509.94400001</v>
      </c>
      <c r="P149" s="89">
        <f>+P150+P157</f>
        <v>1934195804.4000001</v>
      </c>
      <c r="Q149" s="89">
        <f>+Q150+Q157</f>
        <v>354703207.29999995</v>
      </c>
      <c r="R149" s="89">
        <f>+R150+R157</f>
        <v>28486603.120999999</v>
      </c>
      <c r="S149" s="90">
        <f t="shared" si="138"/>
        <v>8.0311095402378676</v>
      </c>
      <c r="T149" s="90">
        <f t="shared" si="124"/>
        <v>1.4727879698734392</v>
      </c>
      <c r="U149" s="89">
        <f t="shared" si="125"/>
        <v>-326216604.17899996</v>
      </c>
      <c r="V149" s="89"/>
      <c r="W149" s="89">
        <f>W150+W157</f>
        <v>16738743.18</v>
      </c>
      <c r="X149" s="89">
        <f>X150+X157</f>
        <v>549280715.39999998</v>
      </c>
      <c r="Y149" s="89">
        <f t="shared" ref="Y149:Z149" si="179">Y150+Y157</f>
        <v>37890381</v>
      </c>
      <c r="Z149" s="89">
        <f t="shared" si="179"/>
        <v>8703536</v>
      </c>
      <c r="AA149" s="91">
        <f t="shared" si="172"/>
        <v>22.970304785269906</v>
      </c>
      <c r="AB149" s="91">
        <f t="shared" si="177"/>
        <v>1.584533328038263</v>
      </c>
      <c r="AC149" s="88">
        <f t="shared" si="178"/>
        <v>-29186845</v>
      </c>
      <c r="AD149" s="88"/>
      <c r="AE149" s="88">
        <f>SUM(AE151:AE156)</f>
        <v>0</v>
      </c>
      <c r="AF149" s="89">
        <f>SUM(AF151:AF156)</f>
        <v>0</v>
      </c>
      <c r="AG149" s="89">
        <f>SUM(AG151:AG156)</f>
        <v>0</v>
      </c>
      <c r="AH149" s="89">
        <f>SUM(AH151:AH156)</f>
        <v>0</v>
      </c>
      <c r="AI149" s="90">
        <f t="shared" ref="AI149:AI199" si="180">IF(AG149=0,0,AH149/AG149)*100</f>
        <v>0</v>
      </c>
      <c r="AJ149" s="90">
        <f t="shared" si="130"/>
        <v>0</v>
      </c>
      <c r="AK149" s="89">
        <f t="shared" ref="AK149:AK199" si="181">+AH149-AG149</f>
        <v>0</v>
      </c>
      <c r="AL149" s="89"/>
      <c r="AM149" s="89">
        <f>SUM(AM151:AM156)</f>
        <v>238269.92</v>
      </c>
      <c r="AN149" s="89">
        <f>LOOKUP(12,'[2]Plan-Eco'!$AW$13:$BH$13,'[2]Plan-Eco'!$AW149:$BH149)</f>
        <v>5383040.2999999998</v>
      </c>
      <c r="AO149" s="89">
        <f>SUM(AO151:AO156)</f>
        <v>1497009.5</v>
      </c>
      <c r="AP149" s="89">
        <f>LOOKUP('[2]Report-Date'!$B$1,'[2]Actual-Eco'!$AW$13:$BI$13,'[2]Actual-Eco'!$AW149:$BI149)</f>
        <v>28694.41</v>
      </c>
      <c r="AQ149" s="90">
        <f t="shared" ref="AQ149:AQ199" si="182">IF(AO149=0,0,AP149/AO149)*100</f>
        <v>1.9167820912292139</v>
      </c>
      <c r="AR149" s="90">
        <f t="shared" si="133"/>
        <v>0.53305211183353018</v>
      </c>
      <c r="AS149" s="58">
        <f t="shared" ref="AS149:AS199" si="183">+AP149-AO149</f>
        <v>-1468315.09</v>
      </c>
      <c r="AW149" s="81"/>
      <c r="AX149" s="81"/>
      <c r="AY149" s="58"/>
      <c r="AZ149" s="132"/>
      <c r="BA149" s="81"/>
      <c r="BB149" s="81"/>
    </row>
    <row r="150" spans="1:55">
      <c r="A150" s="153"/>
      <c r="B150" s="153" t="s">
        <v>39</v>
      </c>
      <c r="C150" s="154" t="s">
        <v>237</v>
      </c>
      <c r="D150" s="153"/>
      <c r="E150" s="153"/>
      <c r="F150" s="153"/>
      <c r="G150" s="153">
        <f>SUM(G151:G156)</f>
        <v>207353431.40399998</v>
      </c>
      <c r="H150" s="153">
        <f>SUM(H151:H156)</f>
        <v>2119184887.7</v>
      </c>
      <c r="I150" s="153">
        <f>SUM(I151:I156)</f>
        <v>316984393.89999998</v>
      </c>
      <c r="J150" s="153">
        <f>SUM(J151:J156)</f>
        <v>37063416.540999994</v>
      </c>
      <c r="K150" s="90">
        <f t="shared" si="174"/>
        <v>11.692505137237925</v>
      </c>
      <c r="L150" s="90">
        <f t="shared" si="175"/>
        <v>1.7489468123390484</v>
      </c>
      <c r="M150" s="153">
        <f t="shared" si="176"/>
        <v>-279920977.35899997</v>
      </c>
      <c r="N150" s="89"/>
      <c r="O150" s="89">
        <f>SUM(O151:O156)</f>
        <v>190376418.30399999</v>
      </c>
      <c r="P150" s="153">
        <f>SUM(P151:P156)</f>
        <v>1608535898</v>
      </c>
      <c r="Q150" s="89">
        <f>SUM(Q151:Q156)</f>
        <v>277627003.39999998</v>
      </c>
      <c r="R150" s="89">
        <f>SUM(R151:R156)</f>
        <v>28334086.131000001</v>
      </c>
      <c r="S150" s="90">
        <f>(IF(Q150=0,0,R150/Q150)*100)</f>
        <v>10.205810596232515</v>
      </c>
      <c r="T150" s="90">
        <f t="shared" si="124"/>
        <v>1.7614829837636612</v>
      </c>
      <c r="U150" s="89">
        <f t="shared" si="125"/>
        <v>-249292917.26899996</v>
      </c>
      <c r="V150" s="89"/>
      <c r="W150" s="153">
        <f>SUM(W151:W156)</f>
        <v>16738743.18</v>
      </c>
      <c r="X150" s="153">
        <f>SUM(X151:X156)</f>
        <v>505265949.39999998</v>
      </c>
      <c r="Y150" s="153">
        <f>SUM(Y151:Y156)</f>
        <v>37860381</v>
      </c>
      <c r="Z150" s="153">
        <f>SUM(Z151:Z156)</f>
        <v>8700636</v>
      </c>
      <c r="AA150" s="91">
        <f t="shared" si="172"/>
        <v>22.980846389263753</v>
      </c>
      <c r="AB150" s="91">
        <f t="shared" si="177"/>
        <v>1.7219913612488529</v>
      </c>
      <c r="AC150" s="155">
        <f t="shared" si="178"/>
        <v>-29159745</v>
      </c>
      <c r="AD150" s="155"/>
      <c r="AE150" s="155">
        <f>SUM(AE151:AE156)</f>
        <v>0</v>
      </c>
      <c r="AF150" s="153">
        <f>SUM(AF151:AF156)</f>
        <v>0</v>
      </c>
      <c r="AG150" s="153">
        <f>SUM(AG151:AG156)</f>
        <v>0</v>
      </c>
      <c r="AH150" s="153">
        <f>SUM(AH151:AH156)</f>
        <v>0</v>
      </c>
      <c r="AI150" s="90">
        <f t="shared" si="180"/>
        <v>0</v>
      </c>
      <c r="AJ150" s="90">
        <f t="shared" si="130"/>
        <v>0</v>
      </c>
      <c r="AK150" s="153">
        <f t="shared" si="181"/>
        <v>0</v>
      </c>
      <c r="AL150" s="89"/>
      <c r="AM150" s="153">
        <f>SUM(AM151:AM156)</f>
        <v>238269.92</v>
      </c>
      <c r="AN150" s="153">
        <f>LOOKUP(12,'[2]Plan-Eco'!$AW$13:$BH$13,'[2]Plan-Eco'!$AW150:$BH150)</f>
        <v>5383040.2999999998</v>
      </c>
      <c r="AO150" s="153">
        <f>SUM(AO151:AO156)</f>
        <v>1497009.5</v>
      </c>
      <c r="AP150" s="153">
        <f>LOOKUP('[2]Report-Date'!$B$1,'[2]Actual-Eco'!$AW$13:$BI$13,'[2]Actual-Eco'!$AW150:$BI150)</f>
        <v>28694.41</v>
      </c>
      <c r="AQ150" s="90">
        <f t="shared" si="182"/>
        <v>1.9167820912292139</v>
      </c>
      <c r="AR150" s="90">
        <f t="shared" si="133"/>
        <v>0.53305211183353018</v>
      </c>
      <c r="AS150" s="153">
        <f t="shared" si="183"/>
        <v>-1468315.09</v>
      </c>
      <c r="AW150" s="81"/>
      <c r="AX150" s="81"/>
      <c r="AY150" s="58"/>
      <c r="AZ150" s="132"/>
      <c r="BA150" s="81"/>
      <c r="BB150" s="81"/>
    </row>
    <row r="151" spans="1:55">
      <c r="A151" s="81"/>
      <c r="B151" s="81"/>
      <c r="C151" s="58" t="s">
        <v>41</v>
      </c>
      <c r="D151" s="132" t="s">
        <v>238</v>
      </c>
      <c r="E151" s="81"/>
      <c r="F151" s="81"/>
      <c r="G151" s="81">
        <f>O151+W151+AE151+AM151</f>
        <v>194882024.998</v>
      </c>
      <c r="H151" s="81">
        <f>P151+X151+AF151+AN151</f>
        <v>2008219965.2</v>
      </c>
      <c r="I151" s="81">
        <f>Q151+Y151+AG151+AO151</f>
        <v>303706990.5</v>
      </c>
      <c r="J151" s="81">
        <f t="shared" ref="J151:J157" si="184">R151+Z151+AP151+AH151</f>
        <v>35954317.928999998</v>
      </c>
      <c r="K151" s="68">
        <f t="shared" si="174"/>
        <v>11.838488758460104</v>
      </c>
      <c r="L151" s="68">
        <f t="shared" si="175"/>
        <v>1.7903575580386824</v>
      </c>
      <c r="M151" s="81">
        <f t="shared" si="176"/>
        <v>-267752672.57100001</v>
      </c>
      <c r="N151" s="81"/>
      <c r="O151" s="81">
        <f>+LOOKUP('[2]Report-Date'!$B$1,[2]CPPY!$G$11:$R$11,[2]CPPY!G151:R151)</f>
        <v>181283698.398</v>
      </c>
      <c r="P151" s="81">
        <f>LOOKUP(12,'[2]Plan-Eco'!$G$13:$R$13,'[2]Plan-Eco'!$G151:$R151)</f>
        <v>1498373800</v>
      </c>
      <c r="Q151" s="129">
        <f>LOOKUP('[2]Report-Date'!$B$1,'[2]Plan-Eco'!$G$13:$R$13,'[2]Plan-Eco'!$G151:$R151)</f>
        <v>264349600</v>
      </c>
      <c r="R151" s="81">
        <f>LOOKUP('[2]Report-Date'!$B$1,'[2]Actual-Eco'!$G$13:$R$13,'[2]Actual-Eco'!$G151:$R151)</f>
        <v>27224987.519000001</v>
      </c>
      <c r="S151" s="68">
        <f t="shared" si="138"/>
        <v>10.298857088870193</v>
      </c>
      <c r="T151" s="68">
        <f t="shared" si="124"/>
        <v>1.8169690045968503</v>
      </c>
      <c r="U151" s="81">
        <f t="shared" si="125"/>
        <v>-237124612.48100001</v>
      </c>
      <c r="V151" s="81"/>
      <c r="W151" s="67">
        <f>LOOKUP('[2]Report-Date'!$B$1,[2]CPPY!$U$11:$AF$11,[2]CPPY!U151:AF151)</f>
        <v>13360056.68</v>
      </c>
      <c r="X151" s="81">
        <f>LOOKUP(12,'[2]Plan-Eco'!$U$13:$AG$13,'[2]Plan-Eco'!$U151:$AG151)</f>
        <v>505265949.39999998</v>
      </c>
      <c r="Y151" s="81">
        <f>LOOKUP('[2]Report-Date'!$B$1,'[2]Plan-Eco'!$U$13:$AG$13,'[2]Plan-Eco'!$U151:$AG151)</f>
        <v>37860381</v>
      </c>
      <c r="Z151" s="81">
        <f>LOOKUP('[2]Report-Date'!$B$1,'[2]Actual-Eco'!$U$13:$AG$13,'[2]Actual-Eco'!$U151:$AG151)</f>
        <v>8700636</v>
      </c>
      <c r="AA151" s="78">
        <f t="shared" si="172"/>
        <v>22.980846389263753</v>
      </c>
      <c r="AB151" s="78">
        <f t="shared" si="177"/>
        <v>1.7219913612488529</v>
      </c>
      <c r="AC151" s="128">
        <f t="shared" si="178"/>
        <v>-29159745</v>
      </c>
      <c r="AD151" s="129"/>
      <c r="AE151" s="71">
        <f>+LOOKUP('[2]Report-Date'!$B$1,[2]CPPY!$AI$11:$AT$11,[2]CPPY!AI151:AT151)</f>
        <v>0</v>
      </c>
      <c r="AF151" s="58">
        <f>LOOKUP(12,'[2]Plan-Eco'!$AI$13:$AU$13,'[2]Plan-Eco'!$AI151:$AU151)</f>
        <v>0</v>
      </c>
      <c r="AG151" s="58">
        <f>LOOKUP('[2]Report-Date'!$B$1,'[2]Plan-Eco'!$AI$13:$AU$13,'[2]Plan-Eco'!$AI151:$AU151)</f>
        <v>0</v>
      </c>
      <c r="AH151" s="58">
        <f>LOOKUP('[2]Report-Date'!$B$1,'[2]Actual-Eco'!$AI$13:$AU$13,'[2]Actual-Eco'!$AI151:$AU151)</f>
        <v>0</v>
      </c>
      <c r="AI151" s="68">
        <f t="shared" si="180"/>
        <v>0</v>
      </c>
      <c r="AJ151" s="68">
        <f t="shared" si="130"/>
        <v>0</v>
      </c>
      <c r="AK151" s="81">
        <f t="shared" si="181"/>
        <v>0</v>
      </c>
      <c r="AL151" s="81"/>
      <c r="AM151" s="58">
        <f>+LOOKUP('[2]Report-Date'!$B$1,[2]CPPY!$AW$11:$BH$11,[2]CPPY!AW151:BH151)</f>
        <v>238269.92</v>
      </c>
      <c r="AN151" s="58">
        <f>LOOKUP(12,'[2]Plan-Eco'!$AW$13:$BH$13,'[2]Plan-Eco'!$AW151:$BH151)</f>
        <v>4580215.8</v>
      </c>
      <c r="AO151" s="58">
        <f>LOOKUP('[2]Report-Date'!$B$1,'[2]Plan-Eco'!$AW$13:$BH$13,'[2]Plan-Eco'!$AW151:$BH151)</f>
        <v>1497009.5</v>
      </c>
      <c r="AP151" s="58">
        <f>LOOKUP('[2]Report-Date'!$B$1,'[2]Actual-Eco'!$AW$13:$BI$13,'[2]Actual-Eco'!$AW151:$BI151)</f>
        <v>28694.41</v>
      </c>
      <c r="AQ151" s="68">
        <f t="shared" si="182"/>
        <v>1.9167820912292139</v>
      </c>
      <c r="AR151" s="68">
        <f t="shared" si="133"/>
        <v>0.62648598347702311</v>
      </c>
      <c r="AS151" s="81">
        <f t="shared" si="183"/>
        <v>-1468315.09</v>
      </c>
      <c r="AW151" s="81"/>
      <c r="AX151" s="81"/>
      <c r="AY151" s="58"/>
      <c r="AZ151" s="132"/>
      <c r="BA151" s="81"/>
      <c r="BB151" s="81"/>
    </row>
    <row r="152" spans="1:55">
      <c r="A152" s="81"/>
      <c r="B152" s="81"/>
      <c r="C152" s="58" t="s">
        <v>43</v>
      </c>
      <c r="D152" s="132" t="s">
        <v>239</v>
      </c>
      <c r="E152" s="81"/>
      <c r="F152" s="81"/>
      <c r="G152" s="81">
        <f t="shared" ref="G152:I156" si="185">O152+W152+AE152+AM152</f>
        <v>7929771.9060000004</v>
      </c>
      <c r="H152" s="81">
        <f>P152+X152+AF152+AN152</f>
        <v>52678224.5</v>
      </c>
      <c r="I152" s="81">
        <f>Q152+Y152+AG152+AO152</f>
        <v>7700800</v>
      </c>
      <c r="J152" s="81">
        <f t="shared" si="184"/>
        <v>36211.300000000003</v>
      </c>
      <c r="K152" s="68">
        <f t="shared" si="174"/>
        <v>0.47022776854352799</v>
      </c>
      <c r="L152" s="68">
        <f t="shared" si="175"/>
        <v>6.8740547624189588E-2</v>
      </c>
      <c r="M152" s="81">
        <f t="shared" si="176"/>
        <v>-7664588.7000000002</v>
      </c>
      <c r="N152" s="81"/>
      <c r="O152" s="81">
        <f>+LOOKUP('[2]Report-Date'!$B$1,[2]CPPY!$G$11:$R$11,[2]CPPY!G152:R152)</f>
        <v>7929771.9060000004</v>
      </c>
      <c r="P152" s="81">
        <f>LOOKUP(12,'[2]Plan-Eco'!$G$13:$R$13,'[2]Plan-Eco'!$G152:$R152)</f>
        <v>51875400</v>
      </c>
      <c r="Q152" s="129">
        <f>LOOKUP('[2]Report-Date'!$B$1,'[2]Plan-Eco'!$G$13:$R$13,'[2]Plan-Eco'!$G152:$R152)</f>
        <v>7700800</v>
      </c>
      <c r="R152" s="81">
        <f>LOOKUP('[2]Report-Date'!$B$1,'[2]Actual-Eco'!$G$13:$R$13,'[2]Actual-Eco'!$G152:$R152)</f>
        <v>36211.300000000003</v>
      </c>
      <c r="S152" s="68">
        <f t="shared" si="138"/>
        <v>0.47022776854352799</v>
      </c>
      <c r="T152" s="68">
        <f t="shared" si="124"/>
        <v>6.9804377412029606E-2</v>
      </c>
      <c r="U152" s="81">
        <f t="shared" si="125"/>
        <v>-7664588.7000000002</v>
      </c>
      <c r="V152" s="81"/>
      <c r="W152" s="67">
        <f>LOOKUP('[2]Report-Date'!$B$1,[2]CPPY!$U$11:$AF$11,[2]CPPY!U152:AF152)</f>
        <v>0</v>
      </c>
      <c r="X152" s="81">
        <f>LOOKUP(12,'[2]Plan-Eco'!$U$13:$AG$13,'[2]Plan-Eco'!$U152:$AG152)</f>
        <v>0</v>
      </c>
      <c r="Y152" s="81">
        <f>LOOKUP('[2]Report-Date'!$B$1,'[2]Plan-Eco'!$U$13:$AG$13,'[2]Plan-Eco'!$U152:$AG152)</f>
        <v>0</v>
      </c>
      <c r="Z152" s="81">
        <f>LOOKUP('[2]Report-Date'!$B$1,'[2]Actual-Eco'!$U$13:$AG$13,'[2]Actual-Eco'!$U152:$AG152)</f>
        <v>0</v>
      </c>
      <c r="AA152" s="78">
        <f t="shared" si="172"/>
        <v>0</v>
      </c>
      <c r="AB152" s="78">
        <f t="shared" si="177"/>
        <v>0</v>
      </c>
      <c r="AC152" s="128">
        <f t="shared" si="178"/>
        <v>0</v>
      </c>
      <c r="AD152" s="129"/>
      <c r="AE152" s="71">
        <f>+LOOKUP('[2]Report-Date'!$B$1,[2]CPPY!$AI$11:$AT$11,[2]CPPY!AI152:AT152)</f>
        <v>0</v>
      </c>
      <c r="AF152" s="58">
        <f>LOOKUP(12,'[2]Plan-Eco'!$AI$13:$AU$13,'[2]Plan-Eco'!$AI152:$AU152)</f>
        <v>0</v>
      </c>
      <c r="AG152" s="58">
        <f>LOOKUP('[2]Report-Date'!$B$1,'[2]Plan-Eco'!$AI$13:$AU$13,'[2]Plan-Eco'!$AI152:$AU152)</f>
        <v>0</v>
      </c>
      <c r="AH152" s="58">
        <f>LOOKUP('[2]Report-Date'!$B$1,'[2]Actual-Eco'!$AI$13:$AU$13,'[2]Actual-Eco'!$AI152:$AU152)</f>
        <v>0</v>
      </c>
      <c r="AI152" s="68">
        <f t="shared" si="180"/>
        <v>0</v>
      </c>
      <c r="AJ152" s="68">
        <f t="shared" si="130"/>
        <v>0</v>
      </c>
      <c r="AK152" s="81">
        <f t="shared" si="181"/>
        <v>0</v>
      </c>
      <c r="AL152" s="81"/>
      <c r="AM152" s="58">
        <f>+LOOKUP('[2]Report-Date'!$B$1,[2]CPPY!$AW$11:$BH$11,[2]CPPY!AW152:BH152)</f>
        <v>0</v>
      </c>
      <c r="AN152" s="58">
        <f>LOOKUP(12,'[2]Plan-Eco'!$AW$13:$BH$13,'[2]Plan-Eco'!$AW152:$BH152)</f>
        <v>802824.5</v>
      </c>
      <c r="AO152" s="58">
        <f>LOOKUP('[2]Report-Date'!$B$1,'[2]Plan-Eco'!$AW$13:$BH$13,'[2]Plan-Eco'!$AW152:$BH152)</f>
        <v>0</v>
      </c>
      <c r="AP152" s="58">
        <f>LOOKUP('[2]Report-Date'!$B$1,'[2]Actual-Eco'!$AW$13:$BI$13,'[2]Actual-Eco'!$AW152:$BI152)</f>
        <v>0</v>
      </c>
      <c r="AQ152" s="68">
        <f t="shared" si="182"/>
        <v>0</v>
      </c>
      <c r="AR152" s="68">
        <f t="shared" si="133"/>
        <v>0</v>
      </c>
      <c r="AS152" s="81">
        <f t="shared" si="183"/>
        <v>0</v>
      </c>
      <c r="AW152" s="81"/>
      <c r="AX152" s="81"/>
      <c r="AY152" s="58"/>
      <c r="AZ152" s="132"/>
      <c r="BA152" s="81"/>
      <c r="BB152" s="81"/>
    </row>
    <row r="153" spans="1:55" hidden="1">
      <c r="A153" s="81"/>
      <c r="B153" s="81"/>
      <c r="C153" s="58" t="s">
        <v>65</v>
      </c>
      <c r="D153" s="132" t="s">
        <v>240</v>
      </c>
      <c r="E153" s="81"/>
      <c r="F153" s="81"/>
      <c r="G153" s="81">
        <f t="shared" si="185"/>
        <v>0</v>
      </c>
      <c r="H153" s="81">
        <f t="shared" si="185"/>
        <v>0</v>
      </c>
      <c r="I153" s="81">
        <f t="shared" si="185"/>
        <v>0</v>
      </c>
      <c r="J153" s="81">
        <f t="shared" si="184"/>
        <v>0</v>
      </c>
      <c r="K153" s="68">
        <f t="shared" si="174"/>
        <v>0</v>
      </c>
      <c r="L153" s="68">
        <f t="shared" si="175"/>
        <v>0</v>
      </c>
      <c r="M153" s="81">
        <f t="shared" si="176"/>
        <v>0</v>
      </c>
      <c r="N153" s="81"/>
      <c r="O153" s="81">
        <f>+LOOKUP('[2]Report-Date'!$B$1,[2]CPPY!$G$11:$R$11,[2]CPPY!G153:R153)</f>
        <v>0</v>
      </c>
      <c r="P153" s="81">
        <f>LOOKUP(12,'[2]Plan-Eco'!$G$13:$R$13,'[2]Plan-Eco'!$G153:$R153)</f>
        <v>0</v>
      </c>
      <c r="Q153" s="9">
        <f>LOOKUP('[2]Report-Date'!$B$1,'[2]Plan-Eco'!$G$13:$R$13,'[2]Plan-Eco'!$G153:$R153)</f>
        <v>0</v>
      </c>
      <c r="R153" s="7">
        <f>LOOKUP('[2]Report-Date'!$B$1,'[2]Actual-Eco'!$G$13:$R$13,'[2]Actual-Eco'!$G153:$R153)</f>
        <v>0</v>
      </c>
      <c r="S153" s="68">
        <f t="shared" si="138"/>
        <v>0</v>
      </c>
      <c r="T153" s="68">
        <f t="shared" si="124"/>
        <v>0</v>
      </c>
      <c r="U153" s="7">
        <f t="shared" si="125"/>
        <v>0</v>
      </c>
      <c r="V153" s="81"/>
      <c r="W153" s="67">
        <f>LOOKUP('[2]Report-Date'!$B$1,[2]CPPY!$U$11:$AF$11,[2]CPPY!U153:AF153)</f>
        <v>0</v>
      </c>
      <c r="X153" s="81">
        <f>LOOKUP(12,'[2]Plan-Eco'!$U$13:$AG$13,'[2]Plan-Eco'!$U153:$AG153)</f>
        <v>0</v>
      </c>
      <c r="Y153" s="81">
        <f>LOOKUP('[2]Report-Date'!$B$1,'[2]Plan-Eco'!$U$13:$AG$13,'[2]Plan-Eco'!$U153:$AG153)</f>
        <v>0</v>
      </c>
      <c r="Z153" s="156">
        <f>LOOKUP('[2]Report-Date'!$B$1,'[2]Actual-Eco'!$U$13:$AG$13,'[2]Actual-Eco'!$U153:$AG153)</f>
        <v>0</v>
      </c>
      <c r="AA153" s="78">
        <f t="shared" si="172"/>
        <v>0</v>
      </c>
      <c r="AB153" s="78">
        <f t="shared" si="177"/>
        <v>0</v>
      </c>
      <c r="AC153" s="70">
        <f t="shared" si="178"/>
        <v>0</v>
      </c>
      <c r="AD153" s="86"/>
      <c r="AE153" s="71">
        <f>+LOOKUP('[2]Report-Date'!$B$1,[2]CPPY!$AI$11:$AT$11,[2]CPPY!AI153:AT153)</f>
        <v>0</v>
      </c>
      <c r="AF153" s="58">
        <f>LOOKUP(12,'[2]Plan-Eco'!$AI$13:$AU$13,'[2]Plan-Eco'!$AI153:$AU153)</f>
        <v>0</v>
      </c>
      <c r="AG153" s="58">
        <f>LOOKUP('[2]Report-Date'!$B$1,'[2]Plan-Eco'!$AI$13:$AU$13,'[2]Plan-Eco'!$AI153:$AU153)</f>
        <v>0</v>
      </c>
      <c r="AH153" s="58">
        <f>LOOKUP('[2]Report-Date'!$B$1,'[2]Actual-Eco'!$AI$13:$AU$13,'[2]Actual-Eco'!$AI153:$AU153)</f>
        <v>0</v>
      </c>
      <c r="AI153" s="68">
        <f t="shared" si="180"/>
        <v>0</v>
      </c>
      <c r="AJ153" s="68">
        <f t="shared" si="130"/>
        <v>0</v>
      </c>
      <c r="AK153" s="81">
        <f t="shared" si="181"/>
        <v>0</v>
      </c>
      <c r="AL153" s="81"/>
      <c r="AM153" s="58">
        <f>+LOOKUP('[2]Report-Date'!$B$1,[2]CPPY!$AW$11:$BH$11,[2]CPPY!AW153:BH153)</f>
        <v>0</v>
      </c>
      <c r="AN153" s="58">
        <f>LOOKUP(12,'[2]Plan-Eco'!$AW$13:$BH$13,'[2]Plan-Eco'!$AW153:$BH153)</f>
        <v>0</v>
      </c>
      <c r="AO153" s="58">
        <f>LOOKUP('[2]Report-Date'!$B$1,'[2]Plan-Eco'!$AW$13:$BH$13,'[2]Plan-Eco'!$AW153:$BH153)</f>
        <v>0</v>
      </c>
      <c r="AP153" s="58">
        <f>LOOKUP('[2]Report-Date'!$B$1,'[2]Actual-Eco'!$AW$13:$BI$13,'[2]Actual-Eco'!$AW153:$BI153)</f>
        <v>0</v>
      </c>
      <c r="AQ153" s="68">
        <f t="shared" si="182"/>
        <v>0</v>
      </c>
      <c r="AR153" s="68">
        <f t="shared" si="133"/>
        <v>0</v>
      </c>
      <c r="AS153" s="81">
        <f t="shared" si="183"/>
        <v>0</v>
      </c>
      <c r="AW153" s="81"/>
      <c r="AX153" s="81"/>
      <c r="AY153" s="58"/>
      <c r="AZ153" s="132"/>
      <c r="BA153" s="81"/>
      <c r="BB153" s="81"/>
    </row>
    <row r="154" spans="1:55">
      <c r="A154" s="81"/>
      <c r="B154" s="81"/>
      <c r="C154" s="58" t="s">
        <v>206</v>
      </c>
      <c r="D154" s="132" t="s">
        <v>241</v>
      </c>
      <c r="E154" s="81"/>
      <c r="F154" s="81"/>
      <c r="G154" s="81">
        <f t="shared" si="185"/>
        <v>300000</v>
      </c>
      <c r="H154" s="81">
        <f t="shared" si="185"/>
        <v>7326100</v>
      </c>
      <c r="I154" s="81">
        <f t="shared" si="185"/>
        <v>1831500</v>
      </c>
      <c r="J154" s="81">
        <f t="shared" si="184"/>
        <v>1034887.312</v>
      </c>
      <c r="K154" s="68">
        <f t="shared" si="174"/>
        <v>56.504903740103742</v>
      </c>
      <c r="L154" s="68">
        <f t="shared" si="175"/>
        <v>14.126033114481102</v>
      </c>
      <c r="M154" s="81">
        <f t="shared" si="176"/>
        <v>-796612.68799999997</v>
      </c>
      <c r="N154" s="81"/>
      <c r="O154" s="81">
        <f>+LOOKUP('[2]Report-Date'!$B$1,[2]CPPY!$G$11:$R$11,[2]CPPY!G154:R154)</f>
        <v>300000</v>
      </c>
      <c r="P154" s="81">
        <f>LOOKUP(12,'[2]Plan-Eco'!$G$13:$R$13,'[2]Plan-Eco'!$G154:$R154)</f>
        <v>7326100</v>
      </c>
      <c r="Q154" s="129">
        <f>LOOKUP('[2]Report-Date'!$B$1,'[2]Plan-Eco'!$G$13:$R$13,'[2]Plan-Eco'!$G154:$R154)</f>
        <v>1831500</v>
      </c>
      <c r="R154" s="81">
        <f>LOOKUP('[2]Report-Date'!$B$1,'[2]Actual-Eco'!$G$13:$R$13,'[2]Actual-Eco'!$G154:$R154)</f>
        <v>1034887.312</v>
      </c>
      <c r="S154" s="68">
        <f t="shared" si="138"/>
        <v>56.504903740103742</v>
      </c>
      <c r="T154" s="68">
        <f t="shared" si="124"/>
        <v>14.126033114481102</v>
      </c>
      <c r="U154" s="81">
        <f t="shared" si="125"/>
        <v>-796612.68799999997</v>
      </c>
      <c r="V154" s="81"/>
      <c r="W154" s="67">
        <f>LOOKUP('[2]Report-Date'!$B$1,[2]CPPY!$U$11:$AF$11,[2]CPPY!U154:AF154)</f>
        <v>0</v>
      </c>
      <c r="X154" s="81">
        <f>LOOKUP(12,'[2]Plan-Eco'!$U$13:$AG$13,'[2]Plan-Eco'!$U154:$AG154)</f>
        <v>0</v>
      </c>
      <c r="Y154" s="81">
        <f>LOOKUP('[2]Report-Date'!$B$1,'[2]Plan-Eco'!$U$13:$AG$13,'[2]Plan-Eco'!$U154:$AG154)</f>
        <v>0</v>
      </c>
      <c r="Z154" s="156">
        <f>LOOKUP('[2]Report-Date'!$B$1,'[2]Actual-Eco'!$U$13:$AG$13,'[2]Actual-Eco'!$U154:$AG154)</f>
        <v>0</v>
      </c>
      <c r="AA154" s="78">
        <f t="shared" si="172"/>
        <v>0</v>
      </c>
      <c r="AB154" s="78">
        <v>0</v>
      </c>
      <c r="AC154" s="71">
        <v>0</v>
      </c>
      <c r="AD154" s="134"/>
      <c r="AE154" s="71">
        <f>+LOOKUP('[2]Report-Date'!$B$1,[2]CPPY!$AI$11:$AT$11,[2]CPPY!AI154:AT154)</f>
        <v>0</v>
      </c>
      <c r="AF154" s="58">
        <f>LOOKUP(12,'[2]Plan-Eco'!$AI$13:$AU$13,'[2]Plan-Eco'!$AI154:$AU154)</f>
        <v>0</v>
      </c>
      <c r="AG154" s="58">
        <f>LOOKUP('[2]Report-Date'!$B$1,'[2]Plan-Eco'!$AI$13:$AU$13,'[2]Plan-Eco'!$AI154:$AU154)</f>
        <v>0</v>
      </c>
      <c r="AH154" s="58">
        <f>LOOKUP('[2]Report-Date'!$B$1,'[2]Actual-Eco'!$AI$13:$AU$13,'[2]Actual-Eco'!$AI154:$AU154)</f>
        <v>0</v>
      </c>
      <c r="AI154" s="68">
        <f t="shared" si="180"/>
        <v>0</v>
      </c>
      <c r="AJ154" s="68">
        <f t="shared" si="130"/>
        <v>0</v>
      </c>
      <c r="AK154" s="81">
        <f t="shared" si="181"/>
        <v>0</v>
      </c>
      <c r="AL154" s="81"/>
      <c r="AM154" s="58">
        <f>+LOOKUP('[2]Report-Date'!$B$1,[2]CPPY!$AW$11:$BH$11,[2]CPPY!AW154:BH154)</f>
        <v>0</v>
      </c>
      <c r="AN154" s="58">
        <f>LOOKUP(12,'[2]Plan-Eco'!$AW$13:$BH$13,'[2]Plan-Eco'!$AW154:$BH154)</f>
        <v>0</v>
      </c>
      <c r="AO154" s="58">
        <f>LOOKUP('[2]Report-Date'!$B$1,'[2]Plan-Eco'!$AW$13:$BH$13,'[2]Plan-Eco'!$AW154:$BH154)</f>
        <v>0</v>
      </c>
      <c r="AP154" s="58">
        <f>LOOKUP('[2]Report-Date'!$B$1,'[2]Actual-Eco'!$AW$13:$BI$13,'[2]Actual-Eco'!$AW154:$BI154)</f>
        <v>0</v>
      </c>
      <c r="AQ154" s="68">
        <f t="shared" si="182"/>
        <v>0</v>
      </c>
      <c r="AR154" s="68">
        <f t="shared" si="133"/>
        <v>0</v>
      </c>
      <c r="AS154" s="81">
        <f t="shared" si="183"/>
        <v>0</v>
      </c>
      <c r="AW154" s="153"/>
      <c r="AX154" s="153"/>
      <c r="AY154" s="154"/>
      <c r="AZ154" s="153"/>
      <c r="BA154" s="153"/>
      <c r="BB154" s="153"/>
    </row>
    <row r="155" spans="1:55">
      <c r="A155" s="81"/>
      <c r="B155" s="81"/>
      <c r="C155" s="58" t="s">
        <v>208</v>
      </c>
      <c r="D155" s="132" t="s">
        <v>242</v>
      </c>
      <c r="E155" s="81"/>
      <c r="F155" s="81"/>
      <c r="G155" s="81">
        <f t="shared" si="185"/>
        <v>0</v>
      </c>
      <c r="H155" s="81">
        <f t="shared" si="185"/>
        <v>5656600</v>
      </c>
      <c r="I155" s="81">
        <f t="shared" si="185"/>
        <v>100000</v>
      </c>
      <c r="J155" s="81">
        <f t="shared" si="184"/>
        <v>0</v>
      </c>
      <c r="K155" s="68">
        <v>0</v>
      </c>
      <c r="L155" s="68">
        <f t="shared" si="175"/>
        <v>0</v>
      </c>
      <c r="M155" s="81">
        <f t="shared" si="176"/>
        <v>-100000</v>
      </c>
      <c r="N155" s="81"/>
      <c r="O155" s="81">
        <f>+LOOKUP('[2]Report-Date'!$B$1,[2]CPPY!$G$11:$R$11,[2]CPPY!G155:R155)</f>
        <v>0</v>
      </c>
      <c r="P155" s="81">
        <f>LOOKUP(12,'[2]Plan-Eco'!$G$13:$R$13,'[2]Plan-Eco'!$G155:$R155)</f>
        <v>5656600</v>
      </c>
      <c r="Q155" s="129">
        <f>LOOKUP('[2]Report-Date'!$B$1,'[2]Plan-Eco'!$G$13:$R$13,'[2]Plan-Eco'!$G155:$R155)</f>
        <v>100000</v>
      </c>
      <c r="R155" s="129">
        <f>LOOKUP('[2]Report-Date'!$B$1,'[2]Actual-Eco'!$G$13:$R$13,'[2]Actual-Eco'!$G155:$R155)</f>
        <v>0</v>
      </c>
      <c r="S155" s="68">
        <f t="shared" si="138"/>
        <v>0</v>
      </c>
      <c r="T155" s="68">
        <f t="shared" si="124"/>
        <v>0</v>
      </c>
      <c r="U155" s="81">
        <f t="shared" si="125"/>
        <v>-100000</v>
      </c>
      <c r="V155" s="81"/>
      <c r="W155" s="67">
        <f>LOOKUP('[2]Report-Date'!$B$1,[2]CPPY!$U$11:$AF$11,[2]CPPY!U155:AF155)</f>
        <v>0</v>
      </c>
      <c r="X155" s="81">
        <f>LOOKUP(12,'[2]Plan-Eco'!$U$13:$AG$13,'[2]Plan-Eco'!$U155:$AG155)</f>
        <v>0</v>
      </c>
      <c r="Y155" s="81">
        <f>LOOKUP('[2]Report-Date'!$B$1,'[2]Plan-Eco'!$U$13:$AG$13,'[2]Plan-Eco'!$U155:$AG155)</f>
        <v>0</v>
      </c>
      <c r="Z155" s="156">
        <f>LOOKUP('[2]Report-Date'!$B$1,'[2]Actual-Eco'!$U$13:$AG$13,'[2]Actual-Eco'!$U155:$AG155)</f>
        <v>0</v>
      </c>
      <c r="AA155" s="78">
        <f t="shared" si="172"/>
        <v>0</v>
      </c>
      <c r="AB155" s="71">
        <v>0</v>
      </c>
      <c r="AC155" s="71">
        <v>0</v>
      </c>
      <c r="AD155" s="134"/>
      <c r="AE155" s="71">
        <f>+LOOKUP('[2]Report-Date'!$B$1,[2]CPPY!$AI$11:$AT$11,[2]CPPY!AI155:AT155)</f>
        <v>0</v>
      </c>
      <c r="AF155" s="58">
        <f>LOOKUP(12,'[2]Plan-Eco'!$AI$13:$AU$13,'[2]Plan-Eco'!$AI155:$AU155)</f>
        <v>0</v>
      </c>
      <c r="AG155" s="58">
        <f>LOOKUP('[2]Report-Date'!$B$1,'[2]Plan-Eco'!$AI$13:$AU$13,'[2]Plan-Eco'!$AI155:$AU155)</f>
        <v>0</v>
      </c>
      <c r="AH155" s="58">
        <f>LOOKUP('[2]Report-Date'!$B$1,'[2]Actual-Eco'!$AI$13:$AU$13,'[2]Actual-Eco'!$AI155:$AU155)</f>
        <v>0</v>
      </c>
      <c r="AI155" s="68">
        <f t="shared" si="180"/>
        <v>0</v>
      </c>
      <c r="AJ155" s="68">
        <f t="shared" si="130"/>
        <v>0</v>
      </c>
      <c r="AK155" s="81">
        <f t="shared" si="181"/>
        <v>0</v>
      </c>
      <c r="AL155" s="81"/>
      <c r="AM155" s="58">
        <f>+LOOKUP('[2]Report-Date'!$B$1,[2]CPPY!$AW$11:$BH$11,[2]CPPY!AW155:BH155)</f>
        <v>0</v>
      </c>
      <c r="AN155" s="58">
        <f>LOOKUP(12,'[2]Plan-Eco'!$AW$13:$BH$13,'[2]Plan-Eco'!$AW155:$BH155)</f>
        <v>0</v>
      </c>
      <c r="AO155" s="58">
        <f>LOOKUP('[2]Report-Date'!$B$1,'[2]Plan-Eco'!$AW$13:$BH$13,'[2]Plan-Eco'!$AW155:$BH155)</f>
        <v>0</v>
      </c>
      <c r="AP155" s="58">
        <f>LOOKUP('[2]Report-Date'!$B$1,'[2]Actual-Eco'!$AW$13:$BI$13,'[2]Actual-Eco'!$AW155:$BI155)</f>
        <v>0</v>
      </c>
      <c r="AQ155" s="68">
        <f t="shared" si="182"/>
        <v>0</v>
      </c>
      <c r="AR155" s="68">
        <f t="shared" si="133"/>
        <v>0</v>
      </c>
      <c r="AS155" s="58">
        <f t="shared" si="183"/>
        <v>0</v>
      </c>
      <c r="AW155" s="88"/>
      <c r="AX155" s="87"/>
      <c r="AY155" s="89"/>
      <c r="AZ155" s="89"/>
      <c r="BA155" s="89"/>
      <c r="BB155" s="89"/>
    </row>
    <row r="156" spans="1:55">
      <c r="A156" s="81"/>
      <c r="B156" s="81"/>
      <c r="C156" s="58" t="s">
        <v>210</v>
      </c>
      <c r="D156" s="132" t="s">
        <v>243</v>
      </c>
      <c r="E156" s="81"/>
      <c r="F156" s="81"/>
      <c r="G156" s="81">
        <f t="shared" si="185"/>
        <v>4241634.5</v>
      </c>
      <c r="H156" s="81">
        <f t="shared" si="185"/>
        <v>45303998</v>
      </c>
      <c r="I156" s="81">
        <f t="shared" si="185"/>
        <v>3645103.4</v>
      </c>
      <c r="J156" s="81">
        <f>R156+Z156+AP156+AH156</f>
        <v>38000</v>
      </c>
      <c r="K156" s="68">
        <f t="shared" si="174"/>
        <v>1.0424944323938794</v>
      </c>
      <c r="L156" s="68">
        <f t="shared" si="175"/>
        <v>8.3877806987365661E-2</v>
      </c>
      <c r="M156" s="81">
        <f t="shared" si="176"/>
        <v>-3607103.4</v>
      </c>
      <c r="N156" s="81"/>
      <c r="O156" s="81">
        <f>+LOOKUP('[2]Report-Date'!$B$1,[2]CPPY!$G$11:$R$11,[2]CPPY!G156:R156)</f>
        <v>862948</v>
      </c>
      <c r="P156" s="81">
        <f>LOOKUP(12,'[2]Plan-Eco'!$G$13:$R$13,'[2]Plan-Eco'!$G156:$R156)</f>
        <v>45303998</v>
      </c>
      <c r="Q156" s="129">
        <f>LOOKUP('[2]Report-Date'!$B$1,'[2]Plan-Eco'!$G$13:$R$13,'[2]Plan-Eco'!$G156:$R156)</f>
        <v>3645103.4</v>
      </c>
      <c r="R156" s="81">
        <f>LOOKUP('[2]Report-Date'!$B$1,'[2]Actual-Eco'!$G$13:$R$13,'[2]Actual-Eco'!$G156:$R156)</f>
        <v>38000</v>
      </c>
      <c r="S156" s="68">
        <f t="shared" si="138"/>
        <v>1.0424944323938794</v>
      </c>
      <c r="T156" s="68">
        <f t="shared" si="124"/>
        <v>8.3877806987365661E-2</v>
      </c>
      <c r="U156" s="81">
        <f t="shared" si="125"/>
        <v>-3607103.4</v>
      </c>
      <c r="V156" s="81"/>
      <c r="W156" s="67">
        <f>LOOKUP('[2]Report-Date'!$B$1,[2]CPPY!$U$11:$AF$11,[2]CPPY!U156:AF156)</f>
        <v>3378686.5</v>
      </c>
      <c r="X156" s="81">
        <f>LOOKUP(12,'[2]Plan-Eco'!$U$13:$AG$13,'[2]Plan-Eco'!$U156:$AG156)</f>
        <v>0</v>
      </c>
      <c r="Y156" s="81">
        <f>LOOKUP('[2]Report-Date'!$B$1,'[2]Plan-Eco'!$U$13:$AG$13,'[2]Plan-Eco'!$U156:$AG156)</f>
        <v>0</v>
      </c>
      <c r="Z156" s="156">
        <f>LOOKUP('[2]Report-Date'!$B$1,'[2]Actual-Eco'!$U$13:$AG$13,'[2]Actual-Eco'!$U156:$AG156)</f>
        <v>0</v>
      </c>
      <c r="AA156" s="78">
        <f t="shared" si="172"/>
        <v>0</v>
      </c>
      <c r="AB156" s="71">
        <v>0</v>
      </c>
      <c r="AC156" s="71">
        <v>0</v>
      </c>
      <c r="AD156" s="134"/>
      <c r="AE156" s="71">
        <f>+LOOKUP('[2]Report-Date'!$B$1,[2]CPPY!$AI$11:$AT$11,[2]CPPY!AI156:AT156)</f>
        <v>0</v>
      </c>
      <c r="AF156" s="58">
        <f>LOOKUP(12,'[2]Plan-Eco'!$AI$13:$AU$13,'[2]Plan-Eco'!$AI156:$AU156)</f>
        <v>0</v>
      </c>
      <c r="AG156" s="58">
        <f>LOOKUP('[2]Report-Date'!$B$1,'[2]Plan-Eco'!$AI$13:$AU$13,'[2]Plan-Eco'!$AI156:$AU156)</f>
        <v>0</v>
      </c>
      <c r="AH156" s="58">
        <f>LOOKUP('[2]Report-Date'!$B$1,'[2]Actual-Eco'!$AI$13:$AU$13,'[2]Actual-Eco'!$AI156:$AU156)</f>
        <v>0</v>
      </c>
      <c r="AI156" s="68">
        <f t="shared" si="180"/>
        <v>0</v>
      </c>
      <c r="AJ156" s="68">
        <f t="shared" si="130"/>
        <v>0</v>
      </c>
      <c r="AK156" s="81">
        <f t="shared" si="181"/>
        <v>0</v>
      </c>
      <c r="AL156" s="81"/>
      <c r="AM156" s="58">
        <f>+LOOKUP('[2]Report-Date'!$B$1,[2]CPPY!$AW$11:$BH$11,[2]CPPY!AW156:BH156)</f>
        <v>0</v>
      </c>
      <c r="AN156" s="58">
        <f>LOOKUP(12,'[2]Plan-Eco'!$AW$13:$BH$13,'[2]Plan-Eco'!$AW156:$BH156)</f>
        <v>0</v>
      </c>
      <c r="AO156" s="58">
        <f>LOOKUP('[2]Report-Date'!$B$1,'[2]Plan-Eco'!$AW$13:$BH$13,'[2]Plan-Eco'!$AW156:$BH156)</f>
        <v>0</v>
      </c>
      <c r="AP156" s="58">
        <f>LOOKUP('[2]Report-Date'!$B$1,'[2]Actual-Eco'!$AW$13:$BI$13,'[2]Actual-Eco'!$AW156:$BI156)</f>
        <v>0</v>
      </c>
      <c r="AQ156" s="68">
        <f t="shared" si="182"/>
        <v>0</v>
      </c>
      <c r="AR156" s="68">
        <f t="shared" si="133"/>
        <v>0</v>
      </c>
      <c r="AS156" s="58">
        <f t="shared" si="183"/>
        <v>0</v>
      </c>
      <c r="AV156"/>
      <c r="AW156"/>
      <c r="AX156"/>
      <c r="AY156"/>
      <c r="AZ156"/>
      <c r="BA156"/>
      <c r="BB156"/>
      <c r="BC156"/>
    </row>
    <row r="157" spans="1:55">
      <c r="A157" s="153"/>
      <c r="B157" s="153" t="s">
        <v>67</v>
      </c>
      <c r="C157" s="154" t="s">
        <v>244</v>
      </c>
      <c r="D157" s="153"/>
      <c r="E157" s="153"/>
      <c r="F157" s="153"/>
      <c r="G157" s="153">
        <f>O157</f>
        <v>10490091.640000001</v>
      </c>
      <c r="H157" s="81">
        <f>P157+X157+AF157+AN157</f>
        <v>369674672.39999998</v>
      </c>
      <c r="I157" s="81">
        <f>Q157+Y157+AG157+AO157</f>
        <v>77106203.900000006</v>
      </c>
      <c r="J157" s="153">
        <f t="shared" si="184"/>
        <v>155416.99</v>
      </c>
      <c r="K157" s="157">
        <f t="shared" si="174"/>
        <v>0.20156223771768378</v>
      </c>
      <c r="L157" s="157">
        <f t="shared" si="175"/>
        <v>4.2041557510825021E-2</v>
      </c>
      <c r="M157" s="153">
        <f t="shared" si="176"/>
        <v>-76950786.910000011</v>
      </c>
      <c r="N157" s="81"/>
      <c r="O157" s="81">
        <f>+LOOKUP('[2]Report-Date'!$B$1,[2]CPPY!$G$11:$R$11,[2]CPPY!G157:R157)</f>
        <v>10490091.640000001</v>
      </c>
      <c r="P157" s="153">
        <f>LOOKUP(12,'[2]Plan-Eco'!$G$13:$R$13,'[2]Plan-Eco'!$G157:$R157)</f>
        <v>325659906.39999998</v>
      </c>
      <c r="Q157" s="155">
        <f>LOOKUP('[2]Report-Date'!$B$1,'[2]Plan-Eco'!$G$13:$R$13,'[2]Plan-Eco'!$G157:$R157)</f>
        <v>77076203.900000006</v>
      </c>
      <c r="R157" s="158">
        <f>LOOKUP('[2]Report-Date'!$B$1,'[2]Actual-Eco'!$G$13:$R$13,'[2]Actual-Eco'!$G157:$R157)</f>
        <v>152516.99</v>
      </c>
      <c r="S157" s="157">
        <f t="shared" si="138"/>
        <v>0.19787818066115212</v>
      </c>
      <c r="T157" s="157">
        <f t="shared" si="124"/>
        <v>4.6833210660162494E-2</v>
      </c>
      <c r="U157" s="158">
        <f t="shared" si="125"/>
        <v>-76923686.910000011</v>
      </c>
      <c r="V157" s="81"/>
      <c r="W157" s="67">
        <f>LOOKUP('[2]Report-Date'!$B$1,[2]CPPY!$U$11:$AF$11,[2]CPPY!U157:AF157)</f>
        <v>0</v>
      </c>
      <c r="X157" s="81">
        <f>LOOKUP(12,'[2]Plan-Eco'!$U$13:$AG$13,'[2]Plan-Eco'!$U157:$AG157)</f>
        <v>44014766</v>
      </c>
      <c r="Y157" s="81">
        <f>LOOKUP('[2]Report-Date'!$B$1,'[2]Plan-Eco'!$U$13:$AG$13,'[2]Plan-Eco'!$U157:$AG157)</f>
        <v>30000</v>
      </c>
      <c r="Z157" s="156">
        <f>LOOKUP('[2]Report-Date'!$B$1,'[2]Actual-Eco'!$U$13:$AG$13,'[2]Actual-Eco'!$U157:$AG157)</f>
        <v>2900</v>
      </c>
      <c r="AA157" s="78">
        <f t="shared" si="172"/>
        <v>9.6666666666666661</v>
      </c>
      <c r="AB157" s="78">
        <v>0</v>
      </c>
      <c r="AC157" s="71">
        <v>0</v>
      </c>
      <c r="AD157" s="159"/>
      <c r="AE157" s="71">
        <f>+LOOKUP('[2]Report-Date'!$B$1,[2]CPPY!$AI$11:$AT$11,[2]CPPY!AI157:AT157)</f>
        <v>0</v>
      </c>
      <c r="AF157" s="58">
        <f>LOOKUP(12,'[2]Plan-Eco'!$AI$13:$AU$13,'[2]Plan-Eco'!$AI157:$AU157)</f>
        <v>0</v>
      </c>
      <c r="AG157" s="58">
        <f>LOOKUP('[2]Report-Date'!$B$1,'[2]Plan-Eco'!$AI$13:$AU$13,'[2]Plan-Eco'!$AI157:$AU157)</f>
        <v>0</v>
      </c>
      <c r="AH157" s="58">
        <f>LOOKUP('[2]Report-Date'!$B$1,'[2]Actual-Eco'!$AI$13:$AU$13,'[2]Actual-Eco'!$AI157:$AU157)</f>
        <v>0</v>
      </c>
      <c r="AI157" s="68">
        <f t="shared" si="180"/>
        <v>0</v>
      </c>
      <c r="AJ157" s="68">
        <f t="shared" si="130"/>
        <v>0</v>
      </c>
      <c r="AK157" s="81">
        <f t="shared" si="181"/>
        <v>0</v>
      </c>
      <c r="AL157" s="81"/>
      <c r="AM157" s="58">
        <f>+LOOKUP('[2]Report-Date'!$B$1,[2]CPPY!$AW$11:$BH$11,[2]CPPY!AW157:BH157)</f>
        <v>0</v>
      </c>
      <c r="AN157" s="58">
        <f>LOOKUP(12,'[2]Plan-Eco'!$AW$13:$BH$13,'[2]Plan-Eco'!$AW157:$BH157)</f>
        <v>0</v>
      </c>
      <c r="AO157" s="58">
        <f>LOOKUP('[2]Report-Date'!$B$1,'[2]Plan-Eco'!$AW$13:$BH$13,'[2]Plan-Eco'!$AW157:$BH157)</f>
        <v>0</v>
      </c>
      <c r="AP157" s="58">
        <f>LOOKUP('[2]Report-Date'!$B$1,'[2]Actual-Eco'!$AW$13:$BI$13,'[2]Actual-Eco'!$AW157:$BI157)</f>
        <v>0</v>
      </c>
      <c r="AQ157" s="68">
        <f t="shared" si="182"/>
        <v>0</v>
      </c>
      <c r="AR157" s="68">
        <f t="shared" si="133"/>
        <v>0</v>
      </c>
      <c r="AS157" s="58">
        <f t="shared" si="183"/>
        <v>0</v>
      </c>
      <c r="AV157"/>
      <c r="AW157"/>
      <c r="AX157"/>
      <c r="AY157"/>
      <c r="AZ157"/>
      <c r="BA157"/>
      <c r="BB157"/>
      <c r="BC157"/>
    </row>
    <row r="158" spans="1:55">
      <c r="A158" s="88" t="s">
        <v>245</v>
      </c>
      <c r="B158" s="87"/>
      <c r="C158" s="89"/>
      <c r="D158" s="89"/>
      <c r="E158" s="89"/>
      <c r="F158" s="89"/>
      <c r="G158" s="88">
        <f>O158+W158</f>
        <v>24523180.097999997</v>
      </c>
      <c r="H158" s="88">
        <f>P158+X158</f>
        <v>49628402</v>
      </c>
      <c r="I158" s="88">
        <f>Q158+Y158</f>
        <v>70008170.399999991</v>
      </c>
      <c r="J158" s="88">
        <f>SUM(J159:J161)</f>
        <v>-4401028.6063000001</v>
      </c>
      <c r="K158" s="91">
        <f t="shared" si="174"/>
        <v>-6.2864499688453517</v>
      </c>
      <c r="L158" s="91">
        <f t="shared" si="175"/>
        <v>-8.8679635630822862</v>
      </c>
      <c r="M158" s="88">
        <f t="shared" si="176"/>
        <v>-74409199.006299987</v>
      </c>
      <c r="N158" s="88"/>
      <c r="O158" s="88">
        <f>SUM(O159:O161)</f>
        <v>24523180.097999997</v>
      </c>
      <c r="P158" s="88">
        <f>SUM(P159:P161)</f>
        <v>49349366</v>
      </c>
      <c r="Q158" s="88">
        <f>SUM(Q159:Q161)</f>
        <v>70008170.399999991</v>
      </c>
      <c r="R158" s="88">
        <f>SUM(R159:R161)</f>
        <v>-4401028.6063000001</v>
      </c>
      <c r="S158" s="91">
        <f t="shared" si="138"/>
        <v>-6.2864499688453517</v>
      </c>
      <c r="T158" s="91">
        <f t="shared" si="124"/>
        <v>-8.9181056678620756</v>
      </c>
      <c r="U158" s="88">
        <f t="shared" si="125"/>
        <v>-74409199.006299987</v>
      </c>
      <c r="V158" s="88"/>
      <c r="W158" s="88">
        <f>SUM(W159:W161)</f>
        <v>0</v>
      </c>
      <c r="X158" s="88">
        <f>SUM(X159:X161)</f>
        <v>279036</v>
      </c>
      <c r="Y158" s="88">
        <f>SUM(Y159:Y161)</f>
        <v>0</v>
      </c>
      <c r="Z158" s="88">
        <f>SUM(Z159:Z161)</f>
        <v>0</v>
      </c>
      <c r="AA158" s="78">
        <f t="shared" si="172"/>
        <v>0</v>
      </c>
      <c r="AB158" s="91">
        <f>IF(X158=0,0,Z158/X158)*100</f>
        <v>0</v>
      </c>
      <c r="AC158" s="88">
        <f>+Z158-Y158</f>
        <v>0</v>
      </c>
      <c r="AD158" s="88"/>
      <c r="AE158" s="88">
        <f>+[2]CPPY!AI158</f>
        <v>0</v>
      </c>
      <c r="AF158" s="88">
        <f>SUM(AF159:AF161)</f>
        <v>0</v>
      </c>
      <c r="AG158" s="88">
        <f>SUM(AG159:AG161)</f>
        <v>0</v>
      </c>
      <c r="AH158" s="88">
        <f>SUM(AH159:AH161)</f>
        <v>0</v>
      </c>
      <c r="AI158" s="91">
        <f t="shared" si="180"/>
        <v>0</v>
      </c>
      <c r="AJ158" s="91">
        <f t="shared" si="130"/>
        <v>0</v>
      </c>
      <c r="AK158" s="88">
        <f t="shared" si="181"/>
        <v>0</v>
      </c>
      <c r="AL158" s="46"/>
      <c r="AM158" s="88">
        <f>SUM(AM159:AM161)</f>
        <v>0</v>
      </c>
      <c r="AN158" s="58">
        <f>LOOKUP(12,'[2]Plan-Eco'!$AW$13:$BH$13,'[2]Plan-Eco'!$AW158:$BH158)</f>
        <v>0</v>
      </c>
      <c r="AO158" s="58">
        <f>LOOKUP('[2]Report-Date'!$B$1,'[2]Plan-Eco'!$AW$13:$BH$13,'[2]Plan-Eco'!$AW158:$BH158)</f>
        <v>0</v>
      </c>
      <c r="AP158" s="58">
        <f>LOOKUP('[2]Report-Date'!$B$1,'[2]Actual-Eco'!$AW$13:$BI$13,'[2]Actual-Eco'!$AW158:$BI158)</f>
        <v>0</v>
      </c>
      <c r="AQ158" s="91">
        <f t="shared" si="182"/>
        <v>0</v>
      </c>
      <c r="AR158" s="91">
        <f t="shared" si="133"/>
        <v>0</v>
      </c>
      <c r="AS158" s="88">
        <f t="shared" si="183"/>
        <v>0</v>
      </c>
      <c r="AV158"/>
      <c r="AW158"/>
      <c r="AX158"/>
      <c r="AY158"/>
      <c r="AZ158"/>
      <c r="BA158"/>
      <c r="BB158"/>
      <c r="BC158"/>
    </row>
    <row r="159" spans="1:55">
      <c r="A159" s="81"/>
      <c r="B159" s="67" t="s">
        <v>39</v>
      </c>
      <c r="C159" s="132" t="s">
        <v>246</v>
      </c>
      <c r="D159" s="81"/>
      <c r="E159" s="81"/>
      <c r="F159" s="81"/>
      <c r="G159" s="81">
        <f>O159+W159+AE159+AM159</f>
        <v>6974493.7000000002</v>
      </c>
      <c r="H159" s="81">
        <f t="shared" ref="H159:I161" si="186">P159+X159+AF159+AN159</f>
        <v>76994261.000000015</v>
      </c>
      <c r="I159" s="81">
        <f t="shared" si="186"/>
        <v>25545820.099999998</v>
      </c>
      <c r="J159" s="81">
        <f t="shared" ref="J159:J161" si="187">R159+Z159+AP159+AH159</f>
        <v>0</v>
      </c>
      <c r="K159" s="68">
        <f t="shared" si="174"/>
        <v>0</v>
      </c>
      <c r="L159" s="68">
        <f t="shared" si="175"/>
        <v>0</v>
      </c>
      <c r="M159" s="81">
        <f t="shared" si="176"/>
        <v>-25545820.099999998</v>
      </c>
      <c r="N159" s="81"/>
      <c r="O159" s="81">
        <f>+LOOKUP('[2]Report-Date'!$B$1,[2]CPPY!$G$11:$R$11,[2]CPPY!G159:R159)</f>
        <v>6974493.7000000002</v>
      </c>
      <c r="P159" s="58">
        <f>LOOKUP(12,'[2]Plan-Eco'!$G$13:$R$13,'[2]Plan-Eco'!$G159:$R159)</f>
        <v>76994261.000000015</v>
      </c>
      <c r="Q159" s="129">
        <f>LOOKUP('[2]Report-Date'!$B$1,'[2]Plan-Eco'!$G$13:$R$13,'[2]Plan-Eco'!$G159:$R159)</f>
        <v>25545820.099999998</v>
      </c>
      <c r="R159" s="81">
        <f>LOOKUP('[2]Report-Date'!$B$1,'[2]Actual-Eco'!$G$13:$R$13,'[2]Actual-Eco'!$G159:$R159)</f>
        <v>0</v>
      </c>
      <c r="S159" s="68">
        <f t="shared" si="138"/>
        <v>0</v>
      </c>
      <c r="T159" s="68">
        <f t="shared" si="124"/>
        <v>0</v>
      </c>
      <c r="U159" s="81">
        <f t="shared" si="125"/>
        <v>-25545820.099999998</v>
      </c>
      <c r="V159" s="81"/>
      <c r="W159" s="67">
        <f>LOOKUP('[2]Report-Date'!$B$1,[2]CPPY!$U$11:$AF$11,[2]CPPY!U159:AF159)</f>
        <v>0</v>
      </c>
      <c r="X159" s="58">
        <f>LOOKUP(12,'[2]Plan-Eco'!$U$13:$AG$13,'[2]Plan-Eco'!$U159:$AG159)</f>
        <v>0</v>
      </c>
      <c r="Y159" s="58">
        <f>LOOKUP('[2]Report-Date'!$B$1,'[2]Plan-Eco'!$U$13:$AG$13,'[2]Plan-Eco'!$U159:$AG159)</f>
        <v>0</v>
      </c>
      <c r="Z159" s="156">
        <f>LOOKUP('[2]Report-Date'!$B$1,'[2]Actual-Eco'!$U$13:$AG$13,'[2]Actual-Eco'!$U159:$AG159)</f>
        <v>0</v>
      </c>
      <c r="AA159" s="78">
        <f t="shared" si="172"/>
        <v>0</v>
      </c>
      <c r="AB159" s="71">
        <v>0</v>
      </c>
      <c r="AC159" s="71">
        <v>0</v>
      </c>
      <c r="AD159" s="134"/>
      <c r="AE159" s="71">
        <f>+LOOKUP('[2]Report-Date'!$B$1,[2]CPPY!$AI$11:$AT$11,[2]CPPY!AI159:AT159)</f>
        <v>0</v>
      </c>
      <c r="AF159" s="58">
        <f>LOOKUP(12,'[2]Plan-Eco'!$AI$13:$AU$13,'[2]Plan-Eco'!$AI159:$AU159)</f>
        <v>0</v>
      </c>
      <c r="AG159" s="58">
        <f>LOOKUP('[2]Report-Date'!$B$1,'[2]Plan-Eco'!$AI$13:$AU$13,'[2]Plan-Eco'!$AI159:$AU159)</f>
        <v>0</v>
      </c>
      <c r="AH159" s="58">
        <f>LOOKUP('[2]Report-Date'!$B$1,'[2]Actual-Eco'!$AI$13:$AU$13,'[2]Actual-Eco'!$AI159:$AU159)</f>
        <v>0</v>
      </c>
      <c r="AI159" s="68">
        <f t="shared" si="180"/>
        <v>0</v>
      </c>
      <c r="AJ159" s="68">
        <f t="shared" si="130"/>
        <v>0</v>
      </c>
      <c r="AK159" s="81">
        <f t="shared" si="181"/>
        <v>0</v>
      </c>
      <c r="AL159" s="81"/>
      <c r="AM159" s="58">
        <f>+LOOKUP('[2]Report-Date'!$B$1,[2]CPPY!$AW$11:$BH$11,[2]CPPY!AW159:BH159)</f>
        <v>0</v>
      </c>
      <c r="AN159" s="58">
        <f>LOOKUP(12,'[2]Plan-Eco'!$AW$13:$BH$13,'[2]Plan-Eco'!$AW159:$BH159)</f>
        <v>0</v>
      </c>
      <c r="AO159" s="58">
        <f>LOOKUP('[2]Report-Date'!$B$1,'[2]Plan-Eco'!$AW$13:$BH$13,'[2]Plan-Eco'!$AW159:$BH159)</f>
        <v>0</v>
      </c>
      <c r="AP159" s="58">
        <f>LOOKUP('[2]Report-Date'!$B$1,'[2]Actual-Eco'!$AW$13:$BI$13,'[2]Actual-Eco'!$AW159:$BI159)</f>
        <v>0</v>
      </c>
      <c r="AQ159" s="68">
        <f t="shared" si="182"/>
        <v>0</v>
      </c>
      <c r="AR159" s="68">
        <f t="shared" si="133"/>
        <v>0</v>
      </c>
      <c r="AS159" s="58">
        <f t="shared" si="183"/>
        <v>0</v>
      </c>
      <c r="AV159"/>
      <c r="AW159"/>
      <c r="AX159"/>
      <c r="AY159"/>
      <c r="AZ159"/>
      <c r="BA159"/>
      <c r="BB159"/>
      <c r="BC159"/>
    </row>
    <row r="160" spans="1:55" hidden="1">
      <c r="A160" s="46"/>
      <c r="B160" s="67" t="s">
        <v>67</v>
      </c>
      <c r="C160" s="132" t="s">
        <v>247</v>
      </c>
      <c r="D160" s="46"/>
      <c r="E160" s="46"/>
      <c r="F160" s="46"/>
      <c r="G160" s="81">
        <f>O160+W160+AE160+AM160</f>
        <v>0</v>
      </c>
      <c r="H160" s="81">
        <f t="shared" si="186"/>
        <v>0</v>
      </c>
      <c r="I160" s="81">
        <f t="shared" si="186"/>
        <v>0</v>
      </c>
      <c r="J160" s="81">
        <f t="shared" si="187"/>
        <v>0</v>
      </c>
      <c r="K160" s="68">
        <f t="shared" si="174"/>
        <v>0</v>
      </c>
      <c r="L160" s="68">
        <f t="shared" si="175"/>
        <v>0</v>
      </c>
      <c r="M160" s="81">
        <f t="shared" si="176"/>
        <v>0</v>
      </c>
      <c r="N160" s="53"/>
      <c r="O160" s="81">
        <f>+LOOKUP('[2]Report-Date'!$B$1,[2]CPPY!$G$11:$R$11,[2]CPPY!G160:R160)</f>
        <v>0</v>
      </c>
      <c r="P160" s="58">
        <f>LOOKUP(12,'[2]Plan-Eco'!$G$13:$R$13,'[2]Plan-Eco'!$G160:$R160)</f>
        <v>0</v>
      </c>
      <c r="Q160" s="160">
        <f>LOOKUP('[2]Report-Date'!$B$1,'[2]Plan-Eco'!$G$13:$R$13,'[2]Plan-Eco'!$G160:$R160)</f>
        <v>0</v>
      </c>
      <c r="R160" s="81">
        <f>LOOKUP('[2]Report-Date'!$B$1,'[2]Actual-Eco'!$G$13:$R$13,'[2]Actual-Eco'!$G160:$R160)</f>
        <v>0</v>
      </c>
      <c r="S160" s="68">
        <f t="shared" si="138"/>
        <v>0</v>
      </c>
      <c r="T160" s="68">
        <f t="shared" si="124"/>
        <v>0</v>
      </c>
      <c r="U160" s="69">
        <f t="shared" si="125"/>
        <v>0</v>
      </c>
      <c r="V160" s="53"/>
      <c r="W160" s="67">
        <f>LOOKUP('[2]Report-Date'!$B$1,[2]CPPY!$U$11:$AF$11,[2]CPPY!U160:AF160)</f>
        <v>0</v>
      </c>
      <c r="X160" s="58">
        <f>LOOKUP(12,'[2]Plan-Eco'!$U$13:$AG$13,'[2]Plan-Eco'!$U160:$AG160)</f>
        <v>0</v>
      </c>
      <c r="Y160" s="58">
        <f>LOOKUP('[2]Report-Date'!$B$1,'[2]Plan-Eco'!$U$13:$AG$13,'[2]Plan-Eco'!$U160:$AG160)</f>
        <v>0</v>
      </c>
      <c r="Z160" s="156">
        <f>LOOKUP('[2]Report-Date'!$B$1,'[2]Actual-Eco'!$U$13:$AG$13,'[2]Actual-Eco'!$U160:$AG160)</f>
        <v>0</v>
      </c>
      <c r="AA160" s="78">
        <f t="shared" si="172"/>
        <v>0</v>
      </c>
      <c r="AB160" s="71">
        <v>0</v>
      </c>
      <c r="AC160" s="71">
        <v>0</v>
      </c>
      <c r="AD160" s="134"/>
      <c r="AE160" s="71">
        <f>+LOOKUP('[2]Report-Date'!$B$1,[2]CPPY!$AI$11:$AT$11,[2]CPPY!AI160:AT160)</f>
        <v>0</v>
      </c>
      <c r="AF160" s="58">
        <f>LOOKUP(12,'[2]Plan-Eco'!$AI$13:$AU$13,'[2]Plan-Eco'!$AI160:$AU160)</f>
        <v>0</v>
      </c>
      <c r="AG160" s="69">
        <f>LOOKUP('[2]Report-Date'!$B$1,'[2]Plan-Eco'!$AI$13:$AU$13,'[2]Plan-Eco'!$AI160:$AU160)</f>
        <v>0</v>
      </c>
      <c r="AH160" s="69">
        <f>LOOKUP('[2]Report-Date'!$B$1,'[2]Actual-Eco'!$AI$13:$AU$13,'[2]Actual-Eco'!$AI160:$AU160)</f>
        <v>0</v>
      </c>
      <c r="AI160" s="68">
        <f t="shared" si="180"/>
        <v>0</v>
      </c>
      <c r="AJ160" s="68">
        <f t="shared" si="130"/>
        <v>0</v>
      </c>
      <c r="AK160" s="81">
        <f t="shared" si="181"/>
        <v>0</v>
      </c>
      <c r="AL160" s="46"/>
      <c r="AM160" s="58">
        <f>+LOOKUP('[2]Report-Date'!$B$1,[2]CPPY!$AW$11:$BH$11,[2]CPPY!AW160:BH160)</f>
        <v>0</v>
      </c>
      <c r="AN160" s="58">
        <f>LOOKUP(12,'[2]Plan-Eco'!$AW$13:$BH$13,'[2]Plan-Eco'!$AW160:$BH160)</f>
        <v>0</v>
      </c>
      <c r="AO160" s="58">
        <f>LOOKUP('[2]Report-Date'!$B$1,'[2]Plan-Eco'!$AW$13:$BH$13,'[2]Plan-Eco'!$AW160:$BH160)</f>
        <v>0</v>
      </c>
      <c r="AP160" s="58">
        <f>LOOKUP('[2]Report-Date'!$B$1,'[2]Actual-Eco'!$AW$13:$BI$13,'[2]Actual-Eco'!$AW160:$BI160)</f>
        <v>0</v>
      </c>
      <c r="AQ160" s="68">
        <f t="shared" si="182"/>
        <v>0</v>
      </c>
      <c r="AR160" s="68">
        <f t="shared" si="133"/>
        <v>0</v>
      </c>
      <c r="AS160" s="58">
        <f t="shared" si="183"/>
        <v>0</v>
      </c>
      <c r="AV160"/>
      <c r="AW160"/>
      <c r="AX160"/>
      <c r="AY160"/>
      <c r="AZ160"/>
      <c r="BA160"/>
      <c r="BB160"/>
      <c r="BC160"/>
    </row>
    <row r="161" spans="1:55" ht="13.5" thickBot="1">
      <c r="A161" s="161"/>
      <c r="B161" s="162" t="s">
        <v>69</v>
      </c>
      <c r="C161" s="163" t="s">
        <v>248</v>
      </c>
      <c r="D161" s="161"/>
      <c r="E161" s="161"/>
      <c r="F161" s="161"/>
      <c r="G161" s="161">
        <f t="shared" ref="G161" si="188">O161+W161+AE161+AM161</f>
        <v>17548686.397999998</v>
      </c>
      <c r="H161" s="161">
        <f t="shared" si="186"/>
        <v>-27365859.000000015</v>
      </c>
      <c r="I161" s="161">
        <f t="shared" si="186"/>
        <v>44462350.299999997</v>
      </c>
      <c r="J161" s="161">
        <f t="shared" si="187"/>
        <v>-4401028.6063000001</v>
      </c>
      <c r="K161" s="164">
        <f t="shared" si="174"/>
        <v>-9.8983265090689549</v>
      </c>
      <c r="L161" s="164">
        <f t="shared" si="175"/>
        <v>16.082186955286137</v>
      </c>
      <c r="M161" s="161">
        <f t="shared" si="176"/>
        <v>-48863378.906299993</v>
      </c>
      <c r="O161" s="165">
        <f>+LOOKUP('[2]Report-Date'!$B$1,[2]CPPY!$G$11:$R$11,[2]CPPY!G161:R161)</f>
        <v>17548686.397999998</v>
      </c>
      <c r="P161" s="165">
        <f>LOOKUP(12,'[2]Plan-Eco'!$G$13:$R$13,'[2]Plan-Eco'!$G161:$R161)</f>
        <v>-27644895.000000015</v>
      </c>
      <c r="Q161" s="166">
        <f>LOOKUP('[2]Report-Date'!$B$1,'[2]Plan-Eco'!$G$13:$R$13,'[2]Plan-Eco'!$G161:$R161)</f>
        <v>44462350.299999997</v>
      </c>
      <c r="R161" s="166">
        <f>LOOKUP('[2]Report-Date'!$B$1,'[2]Actual-Eco'!$G$13:$R$13,'[2]Actual-Eco'!$G161:$R161)</f>
        <v>-4401028.6063000001</v>
      </c>
      <c r="S161" s="164">
        <f t="shared" si="138"/>
        <v>-9.8983265090689549</v>
      </c>
      <c r="T161" s="164">
        <f t="shared" si="124"/>
        <v>15.919860090986049</v>
      </c>
      <c r="U161" s="166">
        <f t="shared" si="125"/>
        <v>-48863378.906299993</v>
      </c>
      <c r="W161" s="162">
        <f>LOOKUP('[2]Report-Date'!$B$1,[2]CPPY!$U$11:$AF$11,[2]CPPY!U161:AF161)</f>
        <v>0</v>
      </c>
      <c r="X161" s="167">
        <f>LOOKUP(12,'[2]Plan-Eco'!$U$13:$AG$13,'[2]Plan-Eco'!$U161:$AG161)</f>
        <v>279036</v>
      </c>
      <c r="Y161" s="161">
        <f>LOOKUP('[2]Report-Date'!$B$1,'[2]Plan-Eco'!$U$13:$AG$13,'[2]Plan-Eco'!$U161:$AG161)</f>
        <v>0</v>
      </c>
      <c r="Z161" s="161">
        <f>LOOKUP('[2]Report-Date'!$B$1,'[2]Actual-Eco'!$U$13:$AG$13,'[2]Actual-Eco'!$U161:$AG161)</f>
        <v>0</v>
      </c>
      <c r="AA161" s="168">
        <f>IF(Y161=0,0,Z161/Y161)*100</f>
        <v>0</v>
      </c>
      <c r="AB161" s="168">
        <f>IF(X161=0,0,Z161/X161)*100</f>
        <v>0</v>
      </c>
      <c r="AC161" s="169">
        <f>+Z161-Y161</f>
        <v>0</v>
      </c>
      <c r="AD161" s="129"/>
      <c r="AE161" s="170">
        <f>+LOOKUP('[2]Report-Date'!$B$1,[2]CPPY!$AI$11:$AT$11,[2]CPPY!AI161:AT161)</f>
        <v>0</v>
      </c>
      <c r="AF161" s="58">
        <f>LOOKUP(12,'[2]Plan-Eco'!$AI$13:$AU$13,'[2]Plan-Eco'!$AI161:$AU161)</f>
        <v>0</v>
      </c>
      <c r="AG161" s="165">
        <f>LOOKUP('[2]Report-Date'!$B$1,'[2]Plan-Eco'!$AI$13:$AU$13,'[2]Plan-Eco'!$AI161:$AU161)</f>
        <v>0</v>
      </c>
      <c r="AH161" s="165">
        <f>LOOKUP('[2]Report-Date'!$B$1,'[2]Actual-Eco'!$AI$13:$AU$13,'[2]Actual-Eco'!$AI161:$AU161)</f>
        <v>0</v>
      </c>
      <c r="AI161" s="164">
        <f t="shared" si="180"/>
        <v>0</v>
      </c>
      <c r="AJ161" s="164">
        <f t="shared" si="130"/>
        <v>0</v>
      </c>
      <c r="AK161" s="161">
        <f t="shared" si="181"/>
        <v>0</v>
      </c>
      <c r="AM161" s="165">
        <f>+LOOKUP('[2]Report-Date'!$B$1,[2]CPPY!$AW$11:$BH$11,[2]CPPY!AW161:BH161)</f>
        <v>0</v>
      </c>
      <c r="AN161" s="165">
        <f>LOOKUP(12,'[2]Plan-Eco'!$AW$13:$BH$13,'[2]Plan-Eco'!$AW161:$BH161)</f>
        <v>0</v>
      </c>
      <c r="AO161" s="165">
        <f>LOOKUP('[2]Report-Date'!$B$1,'[2]Plan-Eco'!$AW$13:$BH$13,'[2]Plan-Eco'!$AW161:$BH161)</f>
        <v>0</v>
      </c>
      <c r="AP161" s="165">
        <f>LOOKUP('[2]Report-Date'!$B$1,'[2]Actual-Eco'!$AW$13:$BI$13,'[2]Actual-Eco'!$AW161:$BI161)</f>
        <v>0</v>
      </c>
      <c r="AQ161" s="164">
        <f t="shared" si="182"/>
        <v>0</v>
      </c>
      <c r="AR161" s="164">
        <f t="shared" si="133"/>
        <v>0</v>
      </c>
      <c r="AS161" s="165">
        <f t="shared" si="183"/>
        <v>0</v>
      </c>
      <c r="AV161"/>
      <c r="AW161"/>
      <c r="AX161"/>
      <c r="AY161"/>
      <c r="AZ161"/>
      <c r="BA161"/>
      <c r="BB161"/>
      <c r="BC161"/>
    </row>
    <row r="162" spans="1:55">
      <c r="A162" s="62" t="s">
        <v>249</v>
      </c>
      <c r="B162" s="75"/>
      <c r="C162" s="52"/>
      <c r="D162" s="52"/>
      <c r="E162" s="52"/>
      <c r="F162" s="52"/>
      <c r="G162" s="62">
        <f>G21-G104</f>
        <v>183028743.54982984</v>
      </c>
      <c r="H162" s="62">
        <f>H21-H104</f>
        <v>2181381020.8765402</v>
      </c>
      <c r="I162" s="62">
        <f>I21-I104</f>
        <v>-87461412.208107233</v>
      </c>
      <c r="J162" s="62">
        <f>J21-J104</f>
        <v>116342044.16929245</v>
      </c>
      <c r="K162" s="61">
        <f t="shared" si="174"/>
        <v>-133.02099889773805</v>
      </c>
      <c r="L162" s="61">
        <f t="shared" si="175"/>
        <v>5.3334123225544037</v>
      </c>
      <c r="M162" s="62">
        <f t="shared" si="176"/>
        <v>203803456.37739968</v>
      </c>
      <c r="N162" s="62"/>
      <c r="O162" s="62">
        <f>O21-O104</f>
        <v>71705423.840999961</v>
      </c>
      <c r="P162" s="62">
        <f>P21-P104</f>
        <v>1106813954.0523734</v>
      </c>
      <c r="Q162" s="62">
        <f>Q21-Q104</f>
        <v>-255038375.20588827</v>
      </c>
      <c r="R162" s="62">
        <f>R21-R104</f>
        <v>-55236845.94204247</v>
      </c>
      <c r="S162" s="61">
        <f t="shared" ref="S162:S163" si="189">IF(Q162=0,0,R162/Q162)*100</f>
        <v>21.658248840963903</v>
      </c>
      <c r="T162" s="61">
        <f t="shared" si="124"/>
        <v>-4.9906170535530414</v>
      </c>
      <c r="U162" s="62">
        <f t="shared" si="125"/>
        <v>199801529.2638458</v>
      </c>
      <c r="V162" s="62"/>
      <c r="W162" s="62">
        <f>W21-W104</f>
        <v>78123386.305999979</v>
      </c>
      <c r="X162" s="62">
        <f>X21-X104</f>
        <v>-688369340.09999979</v>
      </c>
      <c r="Y162" s="62">
        <f>Y21-Y104</f>
        <v>-231416618.23000005</v>
      </c>
      <c r="Z162" s="62">
        <f>Z21-Z104</f>
        <v>-169427027.57690001</v>
      </c>
      <c r="AA162" s="61">
        <f>IF(Y162=0,0,Z162/Y162)*100</f>
        <v>73.212990870219215</v>
      </c>
      <c r="AB162" s="61">
        <f>IF(X162=0,0,Z162/X162)*100</f>
        <v>24.612808518213093</v>
      </c>
      <c r="AC162" s="62">
        <f>+Z162-Y162</f>
        <v>61989590.653100044</v>
      </c>
      <c r="AD162" s="62"/>
      <c r="AE162" s="62">
        <f>AE21-AE104</f>
        <v>-89129823.459170029</v>
      </c>
      <c r="AF162" s="62">
        <f>AF21-AF104</f>
        <v>337217187.80000007</v>
      </c>
      <c r="AG162" s="62">
        <f>AG21-AG104</f>
        <v>1124.9999999925494</v>
      </c>
      <c r="AH162" s="62">
        <f>AH21-AH104</f>
        <v>-8144534.1194500029</v>
      </c>
      <c r="AI162" s="61">
        <f t="shared" si="180"/>
        <v>-723958.58840035042</v>
      </c>
      <c r="AJ162" s="61">
        <f t="shared" si="130"/>
        <v>-2.4152191567057488</v>
      </c>
      <c r="AK162" s="62">
        <f t="shared" si="181"/>
        <v>-8145659.1194499955</v>
      </c>
      <c r="AL162" s="52"/>
      <c r="AM162" s="62">
        <f>AM21-AM104</f>
        <v>11117895.810000032</v>
      </c>
      <c r="AN162" s="62">
        <f>AN21-AN104</f>
        <v>-186085687.46583259</v>
      </c>
      <c r="AO162" s="62">
        <f>AO21-AO104</f>
        <v>-73039761.380903631</v>
      </c>
      <c r="AP162" s="62">
        <f>AP21-AP104</f>
        <v>-61166274.379999995</v>
      </c>
      <c r="AQ162" s="61">
        <f t="shared" si="182"/>
        <v>83.74380368114403</v>
      </c>
      <c r="AR162" s="61">
        <f t="shared" si="133"/>
        <v>32.86995104942222</v>
      </c>
      <c r="AS162" s="62">
        <f t="shared" si="183"/>
        <v>11873487.000903636</v>
      </c>
      <c r="AV162"/>
      <c r="AW162"/>
      <c r="AX162"/>
      <c r="AY162"/>
      <c r="AZ162"/>
      <c r="BA162"/>
      <c r="BB162"/>
      <c r="BC162"/>
    </row>
    <row r="163" spans="1:55">
      <c r="A163" s="171" t="s">
        <v>250</v>
      </c>
      <c r="B163" s="171"/>
      <c r="C163" s="171"/>
      <c r="D163" s="171"/>
      <c r="E163" s="171"/>
      <c r="F163" s="171"/>
      <c r="G163" s="171">
        <f>G20-G103</f>
        <v>-55786454.233170271</v>
      </c>
      <c r="H163" s="171">
        <f>H20-H103</f>
        <v>-356291341.22345924</v>
      </c>
      <c r="I163" s="171">
        <f>I20-I103</f>
        <v>-550408615.20810723</v>
      </c>
      <c r="J163" s="171">
        <f>J20-J103</f>
        <v>83633429.344592333</v>
      </c>
      <c r="K163" s="172">
        <f t="shared" si="174"/>
        <v>-15.194789295398452</v>
      </c>
      <c r="L163" s="172">
        <f t="shared" si="175"/>
        <v>-23.473326367518716</v>
      </c>
      <c r="M163" s="171">
        <f t="shared" si="176"/>
        <v>634042044.55269957</v>
      </c>
      <c r="N163" s="62"/>
      <c r="O163" s="171">
        <f>O20-O103</f>
        <v>-112907621.74900007</v>
      </c>
      <c r="P163" s="171">
        <f>P20-P103</f>
        <v>-751521836.0476265</v>
      </c>
      <c r="Q163" s="171">
        <f>Q20-Q103</f>
        <v>-648413955.8058883</v>
      </c>
      <c r="R163" s="171">
        <f>R20-R103</f>
        <v>-54888058.877742529</v>
      </c>
      <c r="S163" s="172">
        <f t="shared" si="189"/>
        <v>8.4649718572951311</v>
      </c>
      <c r="T163" s="172">
        <f t="shared" si="124"/>
        <v>7.3035880323062337</v>
      </c>
      <c r="U163" s="171">
        <f t="shared" si="125"/>
        <v>593525896.92814577</v>
      </c>
      <c r="V163" s="62"/>
      <c r="W163" s="171">
        <f>W20-W103</f>
        <v>77684705.684999973</v>
      </c>
      <c r="X163" s="171">
        <f>X20-X103</f>
        <v>-44797370.210000038</v>
      </c>
      <c r="Y163" s="171">
        <f>Y20-Y103</f>
        <v>14646224.769999981</v>
      </c>
      <c r="Z163" s="171">
        <f>Z20-Z103</f>
        <v>104780285.32209998</v>
      </c>
      <c r="AA163" s="172">
        <f>IF(Y163=0,0,Z163/Y163)*100</f>
        <v>715.40814761168053</v>
      </c>
      <c r="AB163" s="172">
        <f>IF(X163=0,0,Z163/X163)*100</f>
        <v>-233.89829543768633</v>
      </c>
      <c r="AC163" s="171">
        <f>+Z163-Y163</f>
        <v>90134060.552100003</v>
      </c>
      <c r="AD163" s="62"/>
      <c r="AE163" s="171">
        <f>AE20-AE103</f>
        <v>-89129823.459170029</v>
      </c>
      <c r="AF163" s="171">
        <f>AF20-AF103</f>
        <v>337217187.80000007</v>
      </c>
      <c r="AG163" s="171">
        <f>AG20-AG103</f>
        <v>1124.9999999925494</v>
      </c>
      <c r="AH163" s="171">
        <f>AH20-AH103</f>
        <v>-8144534.1194500029</v>
      </c>
      <c r="AI163" s="172">
        <f t="shared" si="180"/>
        <v>-723958.58840035042</v>
      </c>
      <c r="AJ163" s="172">
        <f t="shared" si="130"/>
        <v>-2.4152191567057488</v>
      </c>
      <c r="AK163" s="171">
        <f t="shared" si="181"/>
        <v>-8145659.1194499955</v>
      </c>
      <c r="AL163" s="52"/>
      <c r="AM163" s="171">
        <f>AM20-AM103</f>
        <v>68566285.290000051</v>
      </c>
      <c r="AN163" s="171">
        <f>AN20-AN103</f>
        <v>102810677.23416746</v>
      </c>
      <c r="AO163" s="171">
        <f>AO20-AO103</f>
        <v>83357990.819096416</v>
      </c>
      <c r="AP163" s="171">
        <f>AP20-AP103</f>
        <v>41885737.00999999</v>
      </c>
      <c r="AQ163" s="172">
        <f t="shared" si="182"/>
        <v>50.248016534971974</v>
      </c>
      <c r="AR163" s="172">
        <f t="shared" si="133"/>
        <v>40.740648867236473</v>
      </c>
      <c r="AS163" s="171">
        <f t="shared" si="183"/>
        <v>-41472253.809096426</v>
      </c>
      <c r="AV163"/>
      <c r="AW163"/>
      <c r="AX163"/>
      <c r="AY163"/>
      <c r="AZ163"/>
      <c r="BA163"/>
      <c r="BB163"/>
      <c r="BC163"/>
    </row>
    <row r="164" spans="1:55">
      <c r="A164" s="43"/>
      <c r="B164" s="43"/>
      <c r="C164" s="173" t="s">
        <v>251</v>
      </c>
      <c r="D164" s="173"/>
      <c r="E164" s="173"/>
      <c r="F164" s="173"/>
      <c r="G164" s="69">
        <f t="shared" ref="G164:J179" si="190">+O164+W164+AE164+AM164</f>
        <v>55786449.033170074</v>
      </c>
      <c r="H164" s="69">
        <f t="shared" si="190"/>
        <v>356291341.22345865</v>
      </c>
      <c r="I164" s="69">
        <f t="shared" si="190"/>
        <v>550408615.21679211</v>
      </c>
      <c r="J164" s="69">
        <f t="shared" si="190"/>
        <v>-83633429.334907442</v>
      </c>
      <c r="K164" s="68">
        <f t="shared" si="174"/>
        <v>-15.194789293399111</v>
      </c>
      <c r="L164" s="69">
        <f t="shared" si="175"/>
        <v>-23.473326364800503</v>
      </c>
      <c r="M164" s="69">
        <f t="shared" si="176"/>
        <v>-634042044.55169952</v>
      </c>
      <c r="N164" s="69"/>
      <c r="O164" s="69">
        <f>+LOOKUP('[2]Report-Date'!$B$1,[2]CPPY!$G$11:$R$11,[2]CPPY!G164:R164)</f>
        <v>112907621.74900007</v>
      </c>
      <c r="P164" s="69">
        <f>LOOKUP(12,'[2]Plan-Eco'!$G$13:$R$13,'[2]Plan-Eco'!$G164:$R164)</f>
        <v>751521836.04762602</v>
      </c>
      <c r="Q164" s="69">
        <f>LOOKUP('[2]Report-Date'!$B$1,'[2]Plan-Eco'!$G$13:$R$13,'[2]Plan-Eco'!$G164:$R164)</f>
        <v>648413955.80588841</v>
      </c>
      <c r="R164" s="69">
        <f>LOOKUP('[2]Report-Date'!$B$1,'[2]Actual-Eco'!$G$13:$R$13,'[2]Actual-Eco'!$G164:$R164)</f>
        <v>54888058.877742529</v>
      </c>
      <c r="S164" s="68">
        <f t="shared" ref="S164:S199" si="191">(IF(Q164=0,0,R164/Q164)*100)</f>
        <v>8.4649718572951276</v>
      </c>
      <c r="T164" s="68">
        <f>IF(P164=0,0,R164/P164)*100</f>
        <v>7.303588032306239</v>
      </c>
      <c r="U164" s="69">
        <f t="shared" si="125"/>
        <v>-593525896.92814589</v>
      </c>
      <c r="V164" s="69"/>
      <c r="W164" s="69">
        <f>LOOKUP('[2]Report-Date'!$B$1,[2]CPPY!$U$11:$AF$11,[2]CPPY!U164:AF164)</f>
        <v>-77684705.684999973</v>
      </c>
      <c r="X164" s="69">
        <f>LOOKUP(12,'[2]Plan-Eco'!$U$13:$AG$13,'[2]Plan-Eco'!$U164:$AG164)</f>
        <v>44797370.210000038</v>
      </c>
      <c r="Y164" s="69">
        <f>LOOKUP('[2]Report-Date'!$B$1,'[2]Plan-Eco'!$U$13:$AG$13,'[2]Plan-Eco'!$U164:$AG164)</f>
        <v>-14646224.769999981</v>
      </c>
      <c r="Z164" s="69">
        <f>LOOKUP('[2]Report-Date'!$B$1,'[2]Actual-Eco'!$U$13:$AG$13,'[2]Actual-Eco'!$U164:$AG164)</f>
        <v>-104780285.32209998</v>
      </c>
      <c r="AA164" s="78">
        <f>IF(Y164=0,0,Z164/Y164)*100</f>
        <v>715.40814761168053</v>
      </c>
      <c r="AB164" s="78">
        <f>IF(TRUNC(X164)=0,0,Z164/X164)*100</f>
        <v>-233.89829543768633</v>
      </c>
      <c r="AC164" s="71">
        <f>+Z164-Y164</f>
        <v>-90134060.552100003</v>
      </c>
      <c r="AD164" s="69"/>
      <c r="AE164" s="71">
        <f>+LOOKUP('[2]Report-Date'!$B$1,[2]CPPY!$AI$11:$AT$11,[2]CPPY!AI164:AT164)</f>
        <v>89129818.259170026</v>
      </c>
      <c r="AF164" s="69">
        <f>LOOKUP(12,'[2]Plan-Eco'!$AI$13:$AU$13,'[2]Plan-Eco'!$AI164:$AU164)</f>
        <v>-337217187.79999995</v>
      </c>
      <c r="AG164" s="69">
        <f>LOOKUP('[2]Report-Date'!$B$1,'[2]Plan-Eco'!$AI$13:$AU$13,'[2]Plan-Eco'!$AI164:$AU164)</f>
        <v>-1124.9999999962747</v>
      </c>
      <c r="AH164" s="69">
        <f>LOOKUP('[2]Report-Date'!$B$1,'[2]Actual-Eco'!$AI$13:$AU$13,'[2]Actual-Eco'!$AI164:$AU164)</f>
        <v>8144534.1194500029</v>
      </c>
      <c r="AI164" s="68">
        <f t="shared" si="180"/>
        <v>-723958.58839795308</v>
      </c>
      <c r="AJ164" s="68">
        <f t="shared" si="130"/>
        <v>-2.4152191567057497</v>
      </c>
      <c r="AK164" s="69">
        <f t="shared" si="181"/>
        <v>8145659.1194499992</v>
      </c>
      <c r="AL164" s="69"/>
      <c r="AM164" s="69">
        <f>+LOOKUP('[2]Report-Date'!$B$1,[2]CPPY!$AW$11:$BH$11,[2]CPPY!AW164:BH164)</f>
        <v>-68566285.290000051</v>
      </c>
      <c r="AN164" s="69">
        <f>LOOKUP(12,'[2]Plan-Eco'!$AW$13:$BH$13,'[2]Plan-Eco'!$AW164:$BH164)</f>
        <v>-102810677.23416746</v>
      </c>
      <c r="AO164" s="69">
        <f>LOOKUP('[2]Report-Date'!$B$1,'[2]Plan-Eco'!$AW$13:$BH$13,'[2]Plan-Eco'!$AW164:$BH164)</f>
        <v>-83357990.819096312</v>
      </c>
      <c r="AP164" s="69">
        <f>LOOKUP('[2]Report-Date'!$B$1,'[2]Actual-Eco'!$AW$13:$BI$13,'[2]Actual-Eco'!$AW164:$BI164)</f>
        <v>-41885737.00999999</v>
      </c>
      <c r="AQ164" s="68">
        <f t="shared" si="182"/>
        <v>50.248016534972038</v>
      </c>
      <c r="AR164" s="68">
        <f t="shared" si="133"/>
        <v>40.740648867236473</v>
      </c>
      <c r="AS164" s="69">
        <f t="shared" si="183"/>
        <v>41472253.809096321</v>
      </c>
      <c r="AV164"/>
      <c r="AW164"/>
      <c r="AX164"/>
      <c r="AY164"/>
      <c r="AZ164"/>
      <c r="BA164"/>
      <c r="BB164"/>
      <c r="BC164"/>
    </row>
    <row r="165" spans="1:55">
      <c r="A165" s="43"/>
      <c r="B165" s="43"/>
      <c r="C165" s="173" t="s">
        <v>252</v>
      </c>
      <c r="D165" s="173"/>
      <c r="E165" s="173"/>
      <c r="F165" s="173"/>
      <c r="G165" s="69">
        <f t="shared" si="190"/>
        <v>-51527311.365359932</v>
      </c>
      <c r="H165" s="69">
        <f t="shared" si="190"/>
        <v>-156770265.25654081</v>
      </c>
      <c r="I165" s="69">
        <f t="shared" si="190"/>
        <v>250183651.53679216</v>
      </c>
      <c r="J165" s="69">
        <f t="shared" si="190"/>
        <v>-276411470.57534742</v>
      </c>
      <c r="K165" s="68">
        <f t="shared" si="174"/>
        <v>-110.48342642592624</v>
      </c>
      <c r="L165" s="68">
        <f t="shared" si="175"/>
        <v>176.31626132865455</v>
      </c>
      <c r="M165" s="69">
        <f t="shared" si="176"/>
        <v>-526595122.11213958</v>
      </c>
      <c r="N165" s="69"/>
      <c r="O165" s="69">
        <f>+LOOKUP('[2]Report-Date'!$B$1,[2]CPPY!$G$11:$R$11,[2]CPPY!G165:R165)</f>
        <v>157593861.35047007</v>
      </c>
      <c r="P165" s="69">
        <f>LOOKUP(12,'[2]Plan-Eco'!$G$13:$R$13,'[2]Plan-Eco'!$G165:$R165)</f>
        <v>-4164600.232373476</v>
      </c>
      <c r="Q165" s="69">
        <f>LOOKUP('[2]Report-Date'!$B$1,'[2]Plan-Eco'!$G$13:$R$13,'[2]Plan-Eco'!$G165:$R165)</f>
        <v>348389482.02588844</v>
      </c>
      <c r="R165" s="69">
        <f>LOOKUP('[2]Report-Date'!$B$1,'[2]Actual-Eco'!$G$13:$R$13,'[2]Actual-Eco'!$G165:$R165)</f>
        <v>-137889982.36269748</v>
      </c>
      <c r="S165" s="68">
        <f t="shared" si="191"/>
        <v>-39.579260992859432</v>
      </c>
      <c r="T165" s="68">
        <f t="shared" ref="T165:T199" si="192">IF(P165=0,0,R165/P165)*100</f>
        <v>3311.0016488692272</v>
      </c>
      <c r="U165" s="69">
        <f t="shared" si="125"/>
        <v>-486279464.38858593</v>
      </c>
      <c r="V165" s="69"/>
      <c r="W165" s="69">
        <f>LOOKUP('[2]Report-Date'!$B$1,[2]CPPY!$U$11:$AF$11,[2]CPPY!U165:AF165)</f>
        <v>-77684705.684999973</v>
      </c>
      <c r="X165" s="69">
        <f>LOOKUP(12,'[2]Plan-Eco'!$U$13:$AG$13,'[2]Plan-Eco'!$U165:$AG165)</f>
        <v>1.0000042617321014E-2</v>
      </c>
      <c r="Y165" s="69">
        <f>LOOKUP('[2]Report-Date'!$B$1,'[2]Plan-Eco'!$U$13:$AG$13,'[2]Plan-Eco'!$U165:$AG165)</f>
        <v>-14846714.669999981</v>
      </c>
      <c r="Z165" s="69">
        <f>LOOKUP('[2]Report-Date'!$B$1,'[2]Actual-Eco'!$U$13:$AG$13,'[2]Actual-Eco'!$U165:$AG165)</f>
        <v>-104780285.32209998</v>
      </c>
      <c r="AA165" s="78">
        <f t="shared" ref="AA165:AA199" si="193">IF(Y165=0,0,Z165/Y165)*100</f>
        <v>705.74728248684073</v>
      </c>
      <c r="AB165" s="78">
        <f>IF(TRUNC(X165)=0,0,Z165/X165)*100</f>
        <v>0</v>
      </c>
      <c r="AC165" s="71">
        <f t="shared" ref="AC165:AC199" si="194">+Z165-Y165</f>
        <v>-89933570.652099997</v>
      </c>
      <c r="AD165" s="69"/>
      <c r="AE165" s="71">
        <f>+LOOKUP('[2]Report-Date'!$B$1,[2]CPPY!$AI$11:$AT$11,[2]CPPY!AI165:AT165)</f>
        <v>-62870181.740829974</v>
      </c>
      <c r="AF165" s="69">
        <f>LOOKUP(12,'[2]Plan-Eco'!$AI$13:$AU$13,'[2]Plan-Eco'!$AI165:$AU165)</f>
        <v>-49794987.799999923</v>
      </c>
      <c r="AG165" s="69">
        <f>LOOKUP('[2]Report-Date'!$B$1,'[2]Plan-Eco'!$AI$13:$AU$13,'[2]Plan-Eco'!$AI165:$AU165)</f>
        <v>-1124.9999999962747</v>
      </c>
      <c r="AH165" s="69">
        <f>LOOKUP('[2]Report-Date'!$B$1,'[2]Actual-Eco'!$AI$13:$AU$13,'[2]Actual-Eco'!$AI165:$AU165)</f>
        <v>8144534.1194500029</v>
      </c>
      <c r="AI165" s="68">
        <f t="shared" si="180"/>
        <v>-723958.58839795308</v>
      </c>
      <c r="AJ165" s="68">
        <v>0</v>
      </c>
      <c r="AK165" s="69">
        <f t="shared" si="181"/>
        <v>8145659.1194499992</v>
      </c>
      <c r="AL165" s="69"/>
      <c r="AM165" s="69">
        <f>+LOOKUP('[2]Report-Date'!$B$1,[2]CPPY!$AW$11:$BH$11,[2]CPPY!AW165:BH165)</f>
        <v>-68566285.290000051</v>
      </c>
      <c r="AN165" s="69">
        <f>LOOKUP(12,'[2]Plan-Eco'!$AW$13:$BH$13,'[2]Plan-Eco'!$AW165:$BH165)</f>
        <v>-102810677.23416746</v>
      </c>
      <c r="AO165" s="69">
        <f>LOOKUP('[2]Report-Date'!$B$1,'[2]Plan-Eco'!$AW$13:$BH$13,'[2]Plan-Eco'!$AW165:$BH165)</f>
        <v>-83357990.819096312</v>
      </c>
      <c r="AP165" s="69">
        <f>LOOKUP('[2]Report-Date'!$B$1,'[2]Actual-Eco'!$AW$13:$BI$13,'[2]Actual-Eco'!$AW165:$BI165)</f>
        <v>-41885737.00999999</v>
      </c>
      <c r="AQ165" s="68">
        <f t="shared" si="182"/>
        <v>50.248016534972038</v>
      </c>
      <c r="AR165" s="68">
        <f t="shared" si="133"/>
        <v>40.740648867236473</v>
      </c>
      <c r="AS165" s="69">
        <f t="shared" si="183"/>
        <v>41472253.809096321</v>
      </c>
      <c r="AV165"/>
      <c r="AW165"/>
      <c r="AX165"/>
      <c r="AY165"/>
      <c r="AZ165"/>
      <c r="BA165"/>
      <c r="BB165"/>
      <c r="BC165"/>
    </row>
    <row r="166" spans="1:55" hidden="1">
      <c r="A166" s="43"/>
      <c r="B166" s="43"/>
      <c r="C166" s="173" t="s">
        <v>253</v>
      </c>
      <c r="D166" s="173"/>
      <c r="E166" s="173"/>
      <c r="F166" s="173"/>
      <c r="G166" s="69">
        <f t="shared" si="190"/>
        <v>0</v>
      </c>
      <c r="H166" s="69">
        <f>+P166+X166+AF166+AN166</f>
        <v>0</v>
      </c>
      <c r="I166" s="69">
        <f>+Q166+Y166+AG166+AO166</f>
        <v>0</v>
      </c>
      <c r="J166" s="69">
        <f t="shared" si="190"/>
        <v>0</v>
      </c>
      <c r="K166" s="68">
        <f t="shared" si="174"/>
        <v>0</v>
      </c>
      <c r="L166" s="68">
        <f t="shared" si="175"/>
        <v>0</v>
      </c>
      <c r="M166" s="69">
        <f t="shared" si="176"/>
        <v>0</v>
      </c>
      <c r="N166" s="69"/>
      <c r="O166" s="69">
        <f>+LOOKUP('[2]Report-Date'!$B$1,[2]CPPY!$G$11:$R$11,[2]CPPY!G166:R166)</f>
        <v>0</v>
      </c>
      <c r="P166" s="69">
        <f>LOOKUP(12,'[2]Plan-Eco'!$G$13:$R$13,'[2]Plan-Eco'!$G166:$R166)</f>
        <v>0</v>
      </c>
      <c r="Q166" s="69">
        <f>LOOKUP('[2]Report-Date'!$B$1,'[2]Plan-Eco'!$G$13:$R$13,'[2]Plan-Eco'!$G166:$R166)</f>
        <v>0</v>
      </c>
      <c r="R166" s="69">
        <f>LOOKUP('[2]Report-Date'!$B$1,'[2]Actual-Eco'!$G$13:$R$13,'[2]Actual-Eco'!$G166:$R166)</f>
        <v>0</v>
      </c>
      <c r="S166" s="68">
        <f t="shared" si="191"/>
        <v>0</v>
      </c>
      <c r="T166" s="68">
        <f t="shared" si="192"/>
        <v>0</v>
      </c>
      <c r="U166" s="69">
        <f t="shared" si="125"/>
        <v>0</v>
      </c>
      <c r="V166" s="69"/>
      <c r="W166" s="69">
        <f>LOOKUP('[2]Report-Date'!$B$1,[2]CPPY!$U$11:$AF$11,[2]CPPY!U166:AF166)</f>
        <v>0</v>
      </c>
      <c r="X166" s="69">
        <f>LOOKUP(12,'[2]Plan-Eco'!$U$13:$AG$13,'[2]Plan-Eco'!$U166:$AG166)</f>
        <v>0</v>
      </c>
      <c r="Y166" s="69">
        <f>LOOKUP('[2]Report-Date'!$B$1,'[2]Plan-Eco'!$U$13:$AG$13,'[2]Plan-Eco'!$U166:$AG166)</f>
        <v>0</v>
      </c>
      <c r="Z166" s="69">
        <f>LOOKUP('[2]Report-Date'!$B$1,'[2]Actual-Eco'!$U$13:$AG$13,'[2]Actual-Eco'!$U166:$AG166)</f>
        <v>0</v>
      </c>
      <c r="AA166" s="78">
        <f t="shared" si="193"/>
        <v>0</v>
      </c>
      <c r="AB166" s="78">
        <f t="shared" ref="AB166:AB199" si="195">IF(X166=0,0,Z166/X166)*100</f>
        <v>0</v>
      </c>
      <c r="AC166" s="71">
        <f t="shared" si="194"/>
        <v>0</v>
      </c>
      <c r="AD166" s="69"/>
      <c r="AE166" s="71">
        <v>0</v>
      </c>
      <c r="AF166" s="69">
        <f>LOOKUP(12,'[2]Plan-Eco'!$AI$13:$AU$13,'[2]Plan-Eco'!$AI166:$AU166)</f>
        <v>0</v>
      </c>
      <c r="AG166" s="69">
        <f>LOOKUP('[2]Report-Date'!$B$1,'[2]Plan-Eco'!$AI$13:$AU$13,'[2]Plan-Eco'!$AI166:$AU166)</f>
        <v>0</v>
      </c>
      <c r="AH166" s="69">
        <f>LOOKUP('[2]Report-Date'!$B$1,'[2]Actual-Eco'!$AI$13:$AU$13,'[2]Actual-Eco'!$AI166:$AU166)</f>
        <v>0</v>
      </c>
      <c r="AI166" s="68">
        <f t="shared" si="180"/>
        <v>0</v>
      </c>
      <c r="AJ166" s="68">
        <f t="shared" si="130"/>
        <v>0</v>
      </c>
      <c r="AK166" s="69">
        <f t="shared" si="181"/>
        <v>0</v>
      </c>
      <c r="AL166" s="69"/>
      <c r="AM166" s="69">
        <f>+LOOKUP('[2]Report-Date'!$B$1,[2]CPPY!$AW$11:$BH$11,[2]CPPY!AW166:BH166)</f>
        <v>0</v>
      </c>
      <c r="AN166" s="69">
        <f>LOOKUP(12,'[2]Plan-Eco'!$AW$13:$BH$13,'[2]Plan-Eco'!$AW166:$BH166)</f>
        <v>0</v>
      </c>
      <c r="AO166" s="69">
        <f>LOOKUP('[2]Report-Date'!$B$1,'[2]Plan-Eco'!$AW$13:$BH$13,'[2]Plan-Eco'!$AW166:$BH166)</f>
        <v>0</v>
      </c>
      <c r="AP166" s="69">
        <f>LOOKUP('[2]Report-Date'!$B$1,'[2]Actual-Eco'!$AW$13:$BI$13,'[2]Actual-Eco'!$AW166:$BI166)</f>
        <v>0</v>
      </c>
      <c r="AQ166" s="68">
        <f t="shared" si="182"/>
        <v>0</v>
      </c>
      <c r="AR166" s="68">
        <f t="shared" si="133"/>
        <v>0</v>
      </c>
      <c r="AS166" s="69">
        <f t="shared" si="183"/>
        <v>0</v>
      </c>
      <c r="AV166"/>
      <c r="AW166"/>
      <c r="AX166"/>
      <c r="AY166"/>
      <c r="AZ166"/>
      <c r="BA166"/>
      <c r="BB166"/>
      <c r="BC166"/>
    </row>
    <row r="167" spans="1:55" hidden="1">
      <c r="A167" s="43"/>
      <c r="B167" s="43"/>
      <c r="C167" s="174" t="s">
        <v>254</v>
      </c>
      <c r="D167" s="174"/>
      <c r="E167" s="173"/>
      <c r="F167" s="173"/>
      <c r="G167" s="69">
        <f t="shared" si="190"/>
        <v>0</v>
      </c>
      <c r="H167" s="69">
        <f t="shared" si="190"/>
        <v>0</v>
      </c>
      <c r="I167" s="69">
        <f t="shared" si="190"/>
        <v>0</v>
      </c>
      <c r="J167" s="69">
        <f t="shared" si="190"/>
        <v>0</v>
      </c>
      <c r="K167" s="68">
        <f t="shared" si="174"/>
        <v>0</v>
      </c>
      <c r="L167" s="68">
        <f t="shared" si="175"/>
        <v>0</v>
      </c>
      <c r="M167" s="69">
        <f t="shared" si="176"/>
        <v>0</v>
      </c>
      <c r="N167" s="69"/>
      <c r="O167" s="69">
        <f>+LOOKUP('[2]Report-Date'!$B$1,[2]CPPY!$G$11:$R$11,[2]CPPY!G167:R167)</f>
        <v>0</v>
      </c>
      <c r="P167" s="69">
        <f>LOOKUP(12,'[2]Plan-Eco'!$G$13:$R$13,'[2]Plan-Eco'!$G167:$R167)</f>
        <v>0</v>
      </c>
      <c r="Q167" s="69">
        <f>LOOKUP('[2]Report-Date'!$B$1,'[2]Plan-Eco'!$G$13:$R$13,'[2]Plan-Eco'!$G167:$R167)</f>
        <v>0</v>
      </c>
      <c r="R167" s="69">
        <f>LOOKUP('[2]Report-Date'!$B$1,'[2]Actual-Eco'!$G$13:$R$13,'[2]Actual-Eco'!$G167:$R167)</f>
        <v>0</v>
      </c>
      <c r="S167" s="68">
        <f t="shared" si="191"/>
        <v>0</v>
      </c>
      <c r="T167" s="68">
        <f t="shared" si="192"/>
        <v>0</v>
      </c>
      <c r="U167" s="69">
        <f t="shared" ref="U167:U199" si="196">+R167-Q167</f>
        <v>0</v>
      </c>
      <c r="V167" s="69"/>
      <c r="W167" s="69">
        <f>LOOKUP('[2]Report-Date'!$B$1,[2]CPPY!$U$11:$AF$11,[2]CPPY!U167:AF167)</f>
        <v>0</v>
      </c>
      <c r="X167" s="69">
        <f>LOOKUP(12,'[2]Plan-Eco'!$U$13:$AG$13,'[2]Plan-Eco'!$U167:$AG167)</f>
        <v>0</v>
      </c>
      <c r="Y167" s="69">
        <f>LOOKUP('[2]Report-Date'!$B$1,'[2]Plan-Eco'!$U$13:$AG$13,'[2]Plan-Eco'!$U167:$AG167)</f>
        <v>0</v>
      </c>
      <c r="Z167" s="69">
        <f>LOOKUP('[2]Report-Date'!$B$1,'[2]Actual-Eco'!$U$13:$AG$13,'[2]Actual-Eco'!$U167:$AG167)</f>
        <v>0</v>
      </c>
      <c r="AA167" s="78">
        <f t="shared" si="193"/>
        <v>0</v>
      </c>
      <c r="AB167" s="78">
        <f t="shared" si="195"/>
        <v>0</v>
      </c>
      <c r="AC167" s="71">
        <f t="shared" si="194"/>
        <v>0</v>
      </c>
      <c r="AD167" s="69"/>
      <c r="AE167" s="71">
        <f>+LOOKUP('[2]Report-Date'!$B$1,[2]CPPY!$AI$11:$AT$11,[2]CPPY!AI167:AT167)</f>
        <v>0</v>
      </c>
      <c r="AF167" s="69">
        <f>LOOKUP(12,'[2]Plan-Eco'!$AI$13:$AU$13,'[2]Plan-Eco'!$AI167:$AU167)</f>
        <v>0</v>
      </c>
      <c r="AG167" s="69">
        <f>LOOKUP('[2]Report-Date'!$B$1,'[2]Plan-Eco'!$AI$13:$AU$13,'[2]Plan-Eco'!$AI167:$AU167)</f>
        <v>0</v>
      </c>
      <c r="AH167" s="69">
        <f>LOOKUP('[2]Report-Date'!$B$1,'[2]Actual-Eco'!$AI$13:$AU$13,'[2]Actual-Eco'!$AI167:$AU167)</f>
        <v>0</v>
      </c>
      <c r="AI167" s="68">
        <f t="shared" si="180"/>
        <v>0</v>
      </c>
      <c r="AJ167" s="68">
        <f t="shared" si="130"/>
        <v>0</v>
      </c>
      <c r="AK167" s="69">
        <f t="shared" si="181"/>
        <v>0</v>
      </c>
      <c r="AL167" s="69"/>
      <c r="AM167" s="69">
        <f>+LOOKUP('[2]Report-Date'!$B$1,[2]CPPY!$AW$11:$BH$11,[2]CPPY!AW167:BH167)</f>
        <v>0</v>
      </c>
      <c r="AN167" s="69">
        <f>LOOKUP(12,'[2]Plan-Eco'!$AW$13:$BH$13,'[2]Plan-Eco'!$AW167:$BH167)</f>
        <v>0</v>
      </c>
      <c r="AO167" s="69">
        <f>LOOKUP('[2]Report-Date'!$B$1,'[2]Plan-Eco'!$AW$13:$BH$13,'[2]Plan-Eco'!$AW167:$BH167)</f>
        <v>0</v>
      </c>
      <c r="AP167" s="69">
        <f>LOOKUP('[2]Report-Date'!$B$1,'[2]Actual-Eco'!$AW$13:$BI$13,'[2]Actual-Eco'!$AW167:$BI167)</f>
        <v>0</v>
      </c>
      <c r="AQ167" s="68">
        <f t="shared" si="182"/>
        <v>0</v>
      </c>
      <c r="AR167" s="68">
        <f t="shared" si="133"/>
        <v>0</v>
      </c>
      <c r="AS167" s="69">
        <f t="shared" si="183"/>
        <v>0</v>
      </c>
      <c r="AV167"/>
      <c r="AW167"/>
      <c r="AX167"/>
      <c r="AY167"/>
      <c r="AZ167"/>
      <c r="BA167"/>
      <c r="BB167"/>
      <c r="BC167"/>
    </row>
    <row r="168" spans="1:55" hidden="1">
      <c r="A168" s="43"/>
      <c r="B168" s="43"/>
      <c r="C168" s="174" t="s">
        <v>255</v>
      </c>
      <c r="D168" s="174"/>
      <c r="E168" s="173"/>
      <c r="F168" s="173"/>
      <c r="G168" s="69">
        <f t="shared" si="190"/>
        <v>0</v>
      </c>
      <c r="H168" s="69">
        <f t="shared" si="190"/>
        <v>0</v>
      </c>
      <c r="I168" s="69">
        <f t="shared" si="190"/>
        <v>0</v>
      </c>
      <c r="J168" s="69">
        <f t="shared" si="190"/>
        <v>0</v>
      </c>
      <c r="K168" s="68">
        <f t="shared" si="174"/>
        <v>0</v>
      </c>
      <c r="L168" s="68">
        <f t="shared" si="175"/>
        <v>0</v>
      </c>
      <c r="M168" s="69">
        <f t="shared" si="176"/>
        <v>0</v>
      </c>
      <c r="N168" s="69"/>
      <c r="O168" s="69">
        <f>+LOOKUP('[2]Report-Date'!$B$1,[2]CPPY!$G$11:$R$11,[2]CPPY!G168:R168)</f>
        <v>0</v>
      </c>
      <c r="P168" s="69">
        <f>LOOKUP(12,'[2]Plan-Eco'!$G$13:$R$13,'[2]Plan-Eco'!$G168:$R168)</f>
        <v>0</v>
      </c>
      <c r="Q168" s="69">
        <f>LOOKUP('[2]Report-Date'!$B$1,'[2]Plan-Eco'!$G$13:$R$13,'[2]Plan-Eco'!$G168:$R168)</f>
        <v>0</v>
      </c>
      <c r="R168" s="69">
        <f>LOOKUP('[2]Report-Date'!$B$1,'[2]Actual-Eco'!$G$13:$R$13,'[2]Actual-Eco'!$G168:$R168)</f>
        <v>0</v>
      </c>
      <c r="S168" s="68">
        <f t="shared" si="191"/>
        <v>0</v>
      </c>
      <c r="T168" s="68">
        <f t="shared" si="192"/>
        <v>0</v>
      </c>
      <c r="U168" s="69">
        <f t="shared" si="196"/>
        <v>0</v>
      </c>
      <c r="V168" s="69"/>
      <c r="W168" s="69">
        <f>LOOKUP('[2]Report-Date'!$B$1,[2]CPPY!$U$11:$AF$11,[2]CPPY!U168:AF168)</f>
        <v>0</v>
      </c>
      <c r="X168" s="69">
        <f>LOOKUP(12,'[2]Plan-Eco'!$U$13:$AG$13,'[2]Plan-Eco'!$U168:$AG168)</f>
        <v>0</v>
      </c>
      <c r="Y168" s="69">
        <f>LOOKUP('[2]Report-Date'!$B$1,'[2]Plan-Eco'!$U$13:$AG$13,'[2]Plan-Eco'!$U168:$AG168)</f>
        <v>0</v>
      </c>
      <c r="Z168" s="69">
        <f>LOOKUP('[2]Report-Date'!$B$1,'[2]Actual-Eco'!$U$13:$AG$13,'[2]Actual-Eco'!$U168:$AG168)</f>
        <v>0</v>
      </c>
      <c r="AA168" s="78">
        <f t="shared" si="193"/>
        <v>0</v>
      </c>
      <c r="AB168" s="78">
        <f t="shared" si="195"/>
        <v>0</v>
      </c>
      <c r="AC168" s="71">
        <f t="shared" si="194"/>
        <v>0</v>
      </c>
      <c r="AD168" s="69"/>
      <c r="AE168" s="71">
        <v>0</v>
      </c>
      <c r="AF168" s="69">
        <f>LOOKUP(12,'[2]Plan-Eco'!$AI$13:$AU$13,'[2]Plan-Eco'!$AI168:$AU168)</f>
        <v>0</v>
      </c>
      <c r="AG168" s="69">
        <f>LOOKUP('[2]Report-Date'!$B$1,'[2]Plan-Eco'!$AI$13:$AU$13,'[2]Plan-Eco'!$AI168:$AU168)</f>
        <v>0</v>
      </c>
      <c r="AH168" s="69">
        <f>LOOKUP('[2]Report-Date'!$B$1,'[2]Actual-Eco'!$AI$13:$AU$13,'[2]Actual-Eco'!$AI168:$AU168)</f>
        <v>0</v>
      </c>
      <c r="AI168" s="68">
        <f t="shared" si="180"/>
        <v>0</v>
      </c>
      <c r="AJ168" s="68">
        <f t="shared" si="130"/>
        <v>0</v>
      </c>
      <c r="AK168" s="69">
        <f t="shared" si="181"/>
        <v>0</v>
      </c>
      <c r="AL168" s="69"/>
      <c r="AM168" s="69">
        <f>+LOOKUP('[2]Report-Date'!$B$1,[2]CPPY!$AW$11:$BH$11,[2]CPPY!AW168:BH168)</f>
        <v>0</v>
      </c>
      <c r="AN168" s="69">
        <f>LOOKUP(12,'[2]Plan-Eco'!$AW$13:$BH$13,'[2]Plan-Eco'!$AW168:$BH168)</f>
        <v>0</v>
      </c>
      <c r="AO168" s="69">
        <f>LOOKUP('[2]Report-Date'!$B$1,'[2]Plan-Eco'!$AW$13:$BH$13,'[2]Plan-Eco'!$AW168:$BH168)</f>
        <v>0</v>
      </c>
      <c r="AP168" s="69">
        <f>LOOKUP('[2]Report-Date'!$B$1,'[2]Actual-Eco'!$AW$13:$BI$13,'[2]Actual-Eco'!$AW168:$BI168)</f>
        <v>0</v>
      </c>
      <c r="AQ168" s="68">
        <f t="shared" si="182"/>
        <v>0</v>
      </c>
      <c r="AR168" s="68">
        <f t="shared" si="133"/>
        <v>0</v>
      </c>
      <c r="AS168" s="69">
        <f t="shared" si="183"/>
        <v>0</v>
      </c>
      <c r="AV168"/>
      <c r="AW168"/>
      <c r="AX168"/>
      <c r="AY168"/>
      <c r="AZ168"/>
      <c r="BA168"/>
      <c r="BB168"/>
      <c r="BC168"/>
    </row>
    <row r="169" spans="1:55" hidden="1">
      <c r="A169" s="43"/>
      <c r="B169" s="43"/>
      <c r="C169" s="175" t="s">
        <v>256</v>
      </c>
      <c r="D169" s="175"/>
      <c r="E169" s="173"/>
      <c r="F169" s="173"/>
      <c r="G169" s="69">
        <f t="shared" si="190"/>
        <v>0</v>
      </c>
      <c r="H169" s="69">
        <f t="shared" si="190"/>
        <v>0</v>
      </c>
      <c r="I169" s="69">
        <f t="shared" si="190"/>
        <v>0</v>
      </c>
      <c r="J169" s="69">
        <f t="shared" si="190"/>
        <v>0</v>
      </c>
      <c r="K169" s="68">
        <f t="shared" si="174"/>
        <v>0</v>
      </c>
      <c r="L169" s="68">
        <f t="shared" si="175"/>
        <v>0</v>
      </c>
      <c r="M169" s="69">
        <f t="shared" si="176"/>
        <v>0</v>
      </c>
      <c r="N169" s="69"/>
      <c r="O169" s="69">
        <f>+LOOKUP('[2]Report-Date'!$B$1,[2]CPPY!$G$11:$R$11,[2]CPPY!G169:R169)</f>
        <v>0</v>
      </c>
      <c r="P169" s="69">
        <f>LOOKUP(12,'[2]Plan-Eco'!$G$13:$R$13,'[2]Plan-Eco'!$G169:$R169)</f>
        <v>0</v>
      </c>
      <c r="Q169" s="69">
        <f>LOOKUP('[2]Report-Date'!$B$1,'[2]Plan-Eco'!$G$13:$R$13,'[2]Plan-Eco'!$G169:$R169)</f>
        <v>0</v>
      </c>
      <c r="R169" s="69">
        <f>LOOKUP('[2]Report-Date'!$B$1,'[2]Actual-Eco'!$G$13:$R$13,'[2]Actual-Eco'!$G169:$R169)</f>
        <v>0</v>
      </c>
      <c r="S169" s="68">
        <f t="shared" si="191"/>
        <v>0</v>
      </c>
      <c r="T169" s="68">
        <f t="shared" si="192"/>
        <v>0</v>
      </c>
      <c r="U169" s="69">
        <f t="shared" si="196"/>
        <v>0</v>
      </c>
      <c r="V169" s="69"/>
      <c r="W169" s="69">
        <f>LOOKUP('[2]Report-Date'!$B$1,[2]CPPY!$U$11:$AF$11,[2]CPPY!U169:AF169)</f>
        <v>0</v>
      </c>
      <c r="X169" s="69">
        <f>LOOKUP(12,'[2]Plan-Eco'!$U$13:$AG$13,'[2]Plan-Eco'!$U169:$AG169)</f>
        <v>0</v>
      </c>
      <c r="Y169" s="69">
        <f>LOOKUP('[2]Report-Date'!$B$1,'[2]Plan-Eco'!$U$13:$AG$13,'[2]Plan-Eco'!$U169:$AG169)</f>
        <v>0</v>
      </c>
      <c r="Z169" s="69">
        <f>LOOKUP('[2]Report-Date'!$B$1,'[2]Actual-Eco'!$U$13:$AG$13,'[2]Actual-Eco'!$U169:$AG169)</f>
        <v>0</v>
      </c>
      <c r="AA169" s="78">
        <f t="shared" si="193"/>
        <v>0</v>
      </c>
      <c r="AB169" s="78">
        <f t="shared" si="195"/>
        <v>0</v>
      </c>
      <c r="AC169" s="71">
        <f t="shared" si="194"/>
        <v>0</v>
      </c>
      <c r="AD169" s="69"/>
      <c r="AE169" s="71">
        <v>0</v>
      </c>
      <c r="AF169" s="69">
        <f>LOOKUP(12,'[2]Plan-Eco'!$AI$13:$AU$13,'[2]Plan-Eco'!$AI169:$AU169)</f>
        <v>0</v>
      </c>
      <c r="AG169" s="69">
        <f>LOOKUP('[2]Report-Date'!$B$1,'[2]Plan-Eco'!$AI$13:$AU$13,'[2]Plan-Eco'!$AI169:$AU169)</f>
        <v>0</v>
      </c>
      <c r="AH169" s="69">
        <f>LOOKUP('[2]Report-Date'!$B$1,'[2]Actual-Eco'!$AI$13:$AU$13,'[2]Actual-Eco'!$AI169:$AU169)</f>
        <v>0</v>
      </c>
      <c r="AI169" s="68">
        <f t="shared" si="180"/>
        <v>0</v>
      </c>
      <c r="AJ169" s="68">
        <f t="shared" si="130"/>
        <v>0</v>
      </c>
      <c r="AK169" s="69">
        <f t="shared" si="181"/>
        <v>0</v>
      </c>
      <c r="AL169" s="69"/>
      <c r="AM169" s="69">
        <f>+LOOKUP('[2]Report-Date'!$B$1,[2]CPPY!$AW$11:$BH$11,[2]CPPY!AW169:BH169)</f>
        <v>0</v>
      </c>
      <c r="AN169" s="69">
        <f>LOOKUP(12,'[2]Plan-Eco'!$AW$13:$BH$13,'[2]Plan-Eco'!$AW169:$BH169)</f>
        <v>0</v>
      </c>
      <c r="AO169" s="69">
        <f>LOOKUP('[2]Report-Date'!$B$1,'[2]Plan-Eco'!$AW$13:$BH$13,'[2]Plan-Eco'!$AW169:$BH169)</f>
        <v>0</v>
      </c>
      <c r="AP169" s="69">
        <f>LOOKUP('[2]Report-Date'!$B$1,'[2]Actual-Eco'!$AW$13:$BI$13,'[2]Actual-Eco'!$AW169:$BI169)</f>
        <v>0</v>
      </c>
      <c r="AQ169" s="68">
        <f t="shared" si="182"/>
        <v>0</v>
      </c>
      <c r="AR169" s="68">
        <f t="shared" si="133"/>
        <v>0</v>
      </c>
      <c r="AS169" s="69">
        <f t="shared" si="183"/>
        <v>0</v>
      </c>
      <c r="AV169"/>
      <c r="AW169"/>
      <c r="AX169"/>
      <c r="AY169"/>
      <c r="AZ169"/>
      <c r="BA169"/>
      <c r="BB169"/>
      <c r="BC169"/>
    </row>
    <row r="170" spans="1:55" hidden="1">
      <c r="A170" s="43"/>
      <c r="B170" s="43"/>
      <c r="C170" s="175" t="s">
        <v>257</v>
      </c>
      <c r="D170" s="175"/>
      <c r="E170" s="173"/>
      <c r="F170" s="173"/>
      <c r="G170" s="69">
        <f t="shared" si="190"/>
        <v>0</v>
      </c>
      <c r="H170" s="69">
        <f t="shared" si="190"/>
        <v>0</v>
      </c>
      <c r="I170" s="69">
        <f t="shared" si="190"/>
        <v>0</v>
      </c>
      <c r="J170" s="69">
        <f t="shared" si="190"/>
        <v>0</v>
      </c>
      <c r="K170" s="68">
        <f t="shared" si="174"/>
        <v>0</v>
      </c>
      <c r="L170" s="68">
        <f t="shared" si="175"/>
        <v>0</v>
      </c>
      <c r="M170" s="69">
        <f t="shared" si="176"/>
        <v>0</v>
      </c>
      <c r="N170" s="69"/>
      <c r="O170" s="69">
        <f>+LOOKUP('[2]Report-Date'!$B$1,[2]CPPY!$G$11:$R$11,[2]CPPY!G170:R170)</f>
        <v>0</v>
      </c>
      <c r="P170" s="69">
        <f>LOOKUP(12,'[2]Plan-Eco'!$G$13:$R$13,'[2]Plan-Eco'!$G170:$R170)</f>
        <v>0</v>
      </c>
      <c r="Q170" s="69">
        <f>LOOKUP('[2]Report-Date'!$B$1,'[2]Plan-Eco'!$G$13:$R$13,'[2]Plan-Eco'!$G170:$R170)</f>
        <v>0</v>
      </c>
      <c r="R170" s="69">
        <f>LOOKUP('[2]Report-Date'!$B$1,'[2]Actual-Eco'!$G$13:$R$13,'[2]Actual-Eco'!$G170:$R170)</f>
        <v>0</v>
      </c>
      <c r="S170" s="68">
        <f t="shared" si="191"/>
        <v>0</v>
      </c>
      <c r="T170" s="68">
        <f t="shared" si="192"/>
        <v>0</v>
      </c>
      <c r="U170" s="69">
        <f t="shared" si="196"/>
        <v>0</v>
      </c>
      <c r="V170" s="69"/>
      <c r="W170" s="69">
        <f>LOOKUP('[2]Report-Date'!$B$1,[2]CPPY!$U$11:$AF$11,[2]CPPY!U170:AF170)</f>
        <v>0</v>
      </c>
      <c r="X170" s="69">
        <f>LOOKUP(12,'[2]Plan-Eco'!$U$13:$AG$13,'[2]Plan-Eco'!$U170:$AG170)</f>
        <v>0</v>
      </c>
      <c r="Y170" s="69">
        <f>LOOKUP('[2]Report-Date'!$B$1,'[2]Plan-Eco'!$U$13:$AG$13,'[2]Plan-Eco'!$U170:$AG170)</f>
        <v>0</v>
      </c>
      <c r="Z170" s="69">
        <f>LOOKUP('[2]Report-Date'!$B$1,'[2]Actual-Eco'!$U$13:$AG$13,'[2]Actual-Eco'!$U170:$AG170)</f>
        <v>0</v>
      </c>
      <c r="AA170" s="78">
        <f t="shared" si="193"/>
        <v>0</v>
      </c>
      <c r="AB170" s="78">
        <f t="shared" si="195"/>
        <v>0</v>
      </c>
      <c r="AC170" s="71">
        <f t="shared" si="194"/>
        <v>0</v>
      </c>
      <c r="AD170" s="69"/>
      <c r="AE170" s="71">
        <f>+LOOKUP('[2]Report-Date'!$B$1,[2]CPPY!$AI$11:$AT$11,[2]CPPY!AI170:AT170)</f>
        <v>0</v>
      </c>
      <c r="AF170" s="69">
        <f>LOOKUP(12,'[2]Plan-Eco'!$AI$13:$AU$13,'[2]Plan-Eco'!$AI170:$AU170)</f>
        <v>0</v>
      </c>
      <c r="AG170" s="69">
        <f>LOOKUP('[2]Report-Date'!$B$1,'[2]Plan-Eco'!$AI$13:$AU$13,'[2]Plan-Eco'!$AI170:$AU170)</f>
        <v>0</v>
      </c>
      <c r="AH170" s="69">
        <f>LOOKUP('[2]Report-Date'!$B$1,'[2]Actual-Eco'!$AI$13:$AU$13,'[2]Actual-Eco'!$AI170:$AU170)</f>
        <v>0</v>
      </c>
      <c r="AI170" s="68">
        <f t="shared" si="180"/>
        <v>0</v>
      </c>
      <c r="AJ170" s="68">
        <f t="shared" ref="AJ170:AJ199" si="197">IF(AF170=0,0,AH170/AF170)*100</f>
        <v>0</v>
      </c>
      <c r="AK170" s="69">
        <f t="shared" si="181"/>
        <v>0</v>
      </c>
      <c r="AL170" s="69"/>
      <c r="AM170" s="69">
        <f>+LOOKUP('[2]Report-Date'!$B$1,[2]CPPY!$AW$11:$BH$11,[2]CPPY!AW170:BH170)</f>
        <v>0</v>
      </c>
      <c r="AN170" s="69">
        <f>LOOKUP(12,'[2]Plan-Eco'!$AW$13:$BH$13,'[2]Plan-Eco'!$AW170:$BH170)</f>
        <v>0</v>
      </c>
      <c r="AO170" s="69">
        <f>LOOKUP('[2]Report-Date'!$B$1,'[2]Plan-Eco'!$AW$13:$BH$13,'[2]Plan-Eco'!$AW170:$BH170)</f>
        <v>0</v>
      </c>
      <c r="AP170" s="69">
        <f>LOOKUP('[2]Report-Date'!$B$1,'[2]Actual-Eco'!$AW$13:$BI$13,'[2]Actual-Eco'!$AW170:$BI170)</f>
        <v>0</v>
      </c>
      <c r="AQ170" s="68">
        <f t="shared" si="182"/>
        <v>0</v>
      </c>
      <c r="AR170" s="68">
        <f t="shared" ref="AR170:AR199" si="198">IF(AN170=0,0,AP170/AN170)*100</f>
        <v>0</v>
      </c>
      <c r="AS170" s="69">
        <f t="shared" si="183"/>
        <v>0</v>
      </c>
      <c r="AW170" s="43"/>
      <c r="AX170" s="43"/>
      <c r="AY170" s="175"/>
      <c r="AZ170" s="175"/>
      <c r="BA170" s="175"/>
      <c r="BB170" s="173"/>
    </row>
    <row r="171" spans="1:55">
      <c r="A171" s="43"/>
      <c r="B171" s="43"/>
      <c r="C171" s="173" t="s">
        <v>258</v>
      </c>
      <c r="D171" s="173"/>
      <c r="E171" s="173"/>
      <c r="F171" s="173"/>
      <c r="G171" s="69">
        <f t="shared" si="190"/>
        <v>-55000000</v>
      </c>
      <c r="H171" s="69">
        <f>+P171+X171+AF171+AN171</f>
        <v>198093300</v>
      </c>
      <c r="I171" s="69">
        <f>+Q171+Y171+AG171+AO171</f>
        <v>203000000</v>
      </c>
      <c r="J171" s="69">
        <f t="shared" si="190"/>
        <v>208941174.84400001</v>
      </c>
      <c r="K171" s="68">
        <f t="shared" si="174"/>
        <v>102.92668711527094</v>
      </c>
      <c r="L171" s="68">
        <f t="shared" si="175"/>
        <v>105.476144243142</v>
      </c>
      <c r="M171" s="69">
        <f t="shared" si="176"/>
        <v>5941174.8440000117</v>
      </c>
      <c r="N171" s="69"/>
      <c r="O171" s="69">
        <f>+LOOKUP('[2]Report-Date'!$B$1,[2]CPPY!$G$11:$R$11,[2]CPPY!G171:R171)</f>
        <v>-55000000</v>
      </c>
      <c r="P171" s="69">
        <f>LOOKUP(12,'[2]Plan-Eco'!$G$13:$R$13,'[2]Plan-Eco'!$G171:$R171)</f>
        <v>390215500</v>
      </c>
      <c r="Q171" s="69">
        <f>LOOKUP('[2]Report-Date'!$B$1,'[2]Plan-Eco'!$G$13:$R$13,'[2]Plan-Eco'!$G171:$R171)</f>
        <v>203000000</v>
      </c>
      <c r="R171" s="69">
        <f>LOOKUP('[2]Report-Date'!$B$1,'[2]Actual-Eco'!$G$13:$R$13,'[2]Actual-Eco'!$G171:$R171)</f>
        <v>208941174.84400001</v>
      </c>
      <c r="S171" s="68">
        <f t="shared" si="191"/>
        <v>102.92668711527094</v>
      </c>
      <c r="T171" s="68">
        <f t="shared" si="192"/>
        <v>53.545073131128831</v>
      </c>
      <c r="U171" s="69">
        <f t="shared" si="196"/>
        <v>5941174.8440000117</v>
      </c>
      <c r="V171" s="69"/>
      <c r="W171" s="69">
        <f>LOOKUP('[2]Report-Date'!$B$1,[2]CPPY!$U$11:$AF$11,[2]CPPY!U171:AF171)</f>
        <v>0</v>
      </c>
      <c r="X171" s="69">
        <f>LOOKUP(12,'[2]Plan-Eco'!$U$13:$AG$13,'[2]Plan-Eco'!$U171:$AG171)</f>
        <v>0</v>
      </c>
      <c r="Y171" s="69">
        <f>LOOKUP('[2]Report-Date'!$B$1,'[2]Plan-Eco'!$U$13:$AG$13,'[2]Plan-Eco'!$U171:$AG171)</f>
        <v>0</v>
      </c>
      <c r="Z171" s="69">
        <f>LOOKUP('[2]Report-Date'!$B$1,'[2]Actual-Eco'!$U$13:$AG$13,'[2]Actual-Eco'!$U171:$AG171)</f>
        <v>0</v>
      </c>
      <c r="AA171" s="78">
        <f t="shared" si="193"/>
        <v>0</v>
      </c>
      <c r="AB171" s="78">
        <f t="shared" si="195"/>
        <v>0</v>
      </c>
      <c r="AC171" s="71">
        <f t="shared" si="194"/>
        <v>0</v>
      </c>
      <c r="AD171" s="69"/>
      <c r="AE171" s="71">
        <v>0</v>
      </c>
      <c r="AF171" s="69">
        <f>LOOKUP(12,'[2]Plan-Eco'!$AI$13:$AU$13,'[2]Plan-Eco'!$AI171:$AU171)</f>
        <v>-192122200</v>
      </c>
      <c r="AG171" s="69">
        <f>LOOKUP('[2]Report-Date'!$B$1,'[2]Plan-Eco'!$AI$13:$AU$13,'[2]Plan-Eco'!$AI171:$AU171)</f>
        <v>0</v>
      </c>
      <c r="AH171" s="69">
        <f>LOOKUP('[2]Report-Date'!$B$1,'[2]Actual-Eco'!$AI$13:$AU$13,'[2]Actual-Eco'!$AI171:$AU171)</f>
        <v>0</v>
      </c>
      <c r="AI171" s="68">
        <f t="shared" si="180"/>
        <v>0</v>
      </c>
      <c r="AJ171" s="68">
        <f t="shared" si="197"/>
        <v>0</v>
      </c>
      <c r="AK171" s="69">
        <f t="shared" si="181"/>
        <v>0</v>
      </c>
      <c r="AL171" s="69"/>
      <c r="AM171" s="69">
        <f>+LOOKUP('[2]Report-Date'!$B$1,[2]CPPY!$AW$11:$BH$11,[2]CPPY!AW171:BH171)</f>
        <v>0</v>
      </c>
      <c r="AN171" s="69">
        <f>LOOKUP(12,'[2]Plan-Eco'!$AW$13:$BH$13,'[2]Plan-Eco'!$AW171:$BH171)</f>
        <v>0</v>
      </c>
      <c r="AO171" s="69">
        <f>LOOKUP('[2]Report-Date'!$B$1,'[2]Plan-Eco'!$AW$13:$BH$13,'[2]Plan-Eco'!$AW171:$BH171)</f>
        <v>0</v>
      </c>
      <c r="AP171" s="69">
        <f>LOOKUP('[2]Report-Date'!$B$1,'[2]Actual-Eco'!$AW$13:$BI$13,'[2]Actual-Eco'!$AW171:$BI171)</f>
        <v>0</v>
      </c>
      <c r="AQ171" s="68">
        <f t="shared" si="182"/>
        <v>0</v>
      </c>
      <c r="AR171" s="68">
        <f t="shared" si="198"/>
        <v>0</v>
      </c>
      <c r="AS171" s="69">
        <f t="shared" si="183"/>
        <v>0</v>
      </c>
      <c r="AW171" s="43"/>
      <c r="AX171" s="43"/>
      <c r="AY171" s="176"/>
      <c r="AZ171" s="177"/>
      <c r="BA171" s="177"/>
      <c r="BB171" s="175"/>
    </row>
    <row r="172" spans="1:55">
      <c r="A172" s="43"/>
      <c r="B172" s="43"/>
      <c r="C172" s="174" t="s">
        <v>259</v>
      </c>
      <c r="D172" s="174"/>
      <c r="E172" s="174"/>
      <c r="F172" s="173"/>
      <c r="G172" s="69">
        <f t="shared" si="190"/>
        <v>-55000000</v>
      </c>
      <c r="H172" s="69">
        <f t="shared" si="190"/>
        <v>-75374199.999999985</v>
      </c>
      <c r="I172" s="69">
        <f t="shared" si="190"/>
        <v>0</v>
      </c>
      <c r="J172" s="69">
        <f t="shared" si="190"/>
        <v>0</v>
      </c>
      <c r="K172" s="68">
        <f t="shared" si="174"/>
        <v>0</v>
      </c>
      <c r="L172" s="68">
        <f t="shared" si="175"/>
        <v>0</v>
      </c>
      <c r="M172" s="69">
        <f t="shared" si="176"/>
        <v>0</v>
      </c>
      <c r="N172" s="69"/>
      <c r="O172" s="69">
        <f>+LOOKUP('[2]Report-Date'!$B$1,[2]CPPY!$G$11:$R$11,[2]CPPY!G172:R172)</f>
        <v>-55000000</v>
      </c>
      <c r="P172" s="69">
        <f>LOOKUP(12,'[2]Plan-Eco'!$G$13:$R$13,'[2]Plan-Eco'!$G172:$R172)</f>
        <v>0</v>
      </c>
      <c r="Q172" s="69">
        <f>LOOKUP('[2]Report-Date'!$B$1,'[2]Plan-Eco'!$G$13:$R$13,'[2]Plan-Eco'!$G172:$R172)</f>
        <v>0</v>
      </c>
      <c r="R172" s="69">
        <f>LOOKUP('[2]Report-Date'!$B$1,'[2]Actual-Eco'!$G$13:$R$13,'[2]Actual-Eco'!$G172:$R172)</f>
        <v>0</v>
      </c>
      <c r="S172" s="68">
        <f t="shared" si="191"/>
        <v>0</v>
      </c>
      <c r="T172" s="68">
        <f t="shared" si="192"/>
        <v>0</v>
      </c>
      <c r="U172" s="69">
        <f t="shared" si="196"/>
        <v>0</v>
      </c>
      <c r="V172" s="69"/>
      <c r="W172" s="69">
        <f>LOOKUP('[2]Report-Date'!$B$1,[2]CPPY!$U$11:$AF$11,[2]CPPY!U172:AF172)</f>
        <v>0</v>
      </c>
      <c r="X172" s="69">
        <f>LOOKUP(12,'[2]Plan-Eco'!$U$13:$AG$13,'[2]Plan-Eco'!$U172:$AG172)</f>
        <v>0</v>
      </c>
      <c r="Y172" s="69">
        <f>LOOKUP('[2]Report-Date'!$B$1,'[2]Plan-Eco'!$U$13:$AG$13,'[2]Plan-Eco'!$U172:$AG172)</f>
        <v>0</v>
      </c>
      <c r="Z172" s="69">
        <f>LOOKUP('[2]Report-Date'!$B$1,'[2]Actual-Eco'!$U$13:$AG$13,'[2]Actual-Eco'!$U172:$AG172)</f>
        <v>0</v>
      </c>
      <c r="AA172" s="78">
        <f t="shared" si="193"/>
        <v>0</v>
      </c>
      <c r="AB172" s="78">
        <f t="shared" si="195"/>
        <v>0</v>
      </c>
      <c r="AC172" s="71">
        <f t="shared" si="194"/>
        <v>0</v>
      </c>
      <c r="AD172" s="69"/>
      <c r="AE172" s="71">
        <v>0</v>
      </c>
      <c r="AF172" s="69">
        <f>LOOKUP(12,'[2]Plan-Eco'!$AI$13:$AU$13,'[2]Plan-Eco'!$AI172:$AU172)</f>
        <v>-75374199.999999985</v>
      </c>
      <c r="AG172" s="69">
        <f>LOOKUP('[2]Report-Date'!$B$1,'[2]Plan-Eco'!$AI$13:$AU$13,'[2]Plan-Eco'!$AI172:$AU172)</f>
        <v>0</v>
      </c>
      <c r="AH172" s="69">
        <f>LOOKUP('[2]Report-Date'!$B$1,'[2]Actual-Eco'!$AI$13:$AU$13,'[2]Actual-Eco'!$AI172:$AU172)</f>
        <v>0</v>
      </c>
      <c r="AI172" s="68">
        <f t="shared" si="180"/>
        <v>0</v>
      </c>
      <c r="AJ172" s="68">
        <f t="shared" si="197"/>
        <v>0</v>
      </c>
      <c r="AK172" s="69">
        <f t="shared" si="181"/>
        <v>0</v>
      </c>
      <c r="AL172" s="69"/>
      <c r="AM172" s="69">
        <f>+LOOKUP('[2]Report-Date'!$B$1,[2]CPPY!$AW$11:$BH$11,[2]CPPY!AW172:BH172)</f>
        <v>0</v>
      </c>
      <c r="AN172" s="69">
        <f>LOOKUP(12,'[2]Plan-Eco'!$AW$13:$BH$13,'[2]Plan-Eco'!$AW172:$BH172)</f>
        <v>0</v>
      </c>
      <c r="AO172" s="69">
        <f>LOOKUP('[2]Report-Date'!$B$1,'[2]Plan-Eco'!$AW$13:$BH$13,'[2]Plan-Eco'!$AW172:$BH172)</f>
        <v>0</v>
      </c>
      <c r="AP172" s="69">
        <f>LOOKUP('[2]Report-Date'!$B$1,'[2]Actual-Eco'!$AW$13:$BI$13,'[2]Actual-Eco'!$AW172:$BI172)</f>
        <v>0</v>
      </c>
      <c r="AQ172" s="68">
        <f t="shared" si="182"/>
        <v>0</v>
      </c>
      <c r="AR172" s="68">
        <f t="shared" si="198"/>
        <v>0</v>
      </c>
      <c r="AS172" s="69">
        <f t="shared" si="183"/>
        <v>0</v>
      </c>
      <c r="AW172" s="43"/>
      <c r="AX172" s="43"/>
      <c r="AY172" s="176"/>
      <c r="AZ172" s="177"/>
      <c r="BA172" s="177"/>
      <c r="BB172" s="175"/>
    </row>
    <row r="173" spans="1:55">
      <c r="A173" s="43"/>
      <c r="B173" s="43"/>
      <c r="C173" s="175" t="s">
        <v>260</v>
      </c>
      <c r="D173" s="175"/>
      <c r="E173" s="175"/>
      <c r="F173" s="173"/>
      <c r="G173" s="69">
        <f t="shared" si="190"/>
        <v>-55000000</v>
      </c>
      <c r="H173" s="69">
        <f t="shared" si="190"/>
        <v>-75374199.999999985</v>
      </c>
      <c r="I173" s="69">
        <f t="shared" si="190"/>
        <v>0</v>
      </c>
      <c r="J173" s="69">
        <f t="shared" si="190"/>
        <v>0</v>
      </c>
      <c r="K173" s="68">
        <f t="shared" si="174"/>
        <v>0</v>
      </c>
      <c r="L173" s="68">
        <f t="shared" si="175"/>
        <v>0</v>
      </c>
      <c r="M173" s="69">
        <f t="shared" si="176"/>
        <v>0</v>
      </c>
      <c r="N173" s="69"/>
      <c r="O173" s="69">
        <f>+LOOKUP('[2]Report-Date'!$B$1,[2]CPPY!$G$11:$R$11,[2]CPPY!G173:R173)</f>
        <v>-55000000</v>
      </c>
      <c r="P173" s="69">
        <f>LOOKUP(12,'[2]Plan-Eco'!$G$13:$R$13,'[2]Plan-Eco'!$G173:$R173)</f>
        <v>0</v>
      </c>
      <c r="Q173" s="69">
        <f>LOOKUP('[2]Report-Date'!$B$1,'[2]Plan-Eco'!$G$13:$R$13,'[2]Plan-Eco'!$G173:$R173)</f>
        <v>0</v>
      </c>
      <c r="R173" s="69">
        <f>LOOKUP('[2]Report-Date'!$B$1,'[2]Actual-Eco'!$G$13:$R$13,'[2]Actual-Eco'!$G173:$R173)</f>
        <v>0</v>
      </c>
      <c r="S173" s="68">
        <f t="shared" si="191"/>
        <v>0</v>
      </c>
      <c r="T173" s="68">
        <f t="shared" si="192"/>
        <v>0</v>
      </c>
      <c r="U173" s="69">
        <f t="shared" si="196"/>
        <v>0</v>
      </c>
      <c r="V173" s="69"/>
      <c r="W173" s="69">
        <f>LOOKUP('[2]Report-Date'!$B$1,[2]CPPY!$U$11:$AF$11,[2]CPPY!U173:AF173)</f>
        <v>0</v>
      </c>
      <c r="X173" s="69">
        <f>LOOKUP(12,'[2]Plan-Eco'!$U$13:$AG$13,'[2]Plan-Eco'!$U173:$AG173)</f>
        <v>0</v>
      </c>
      <c r="Y173" s="69">
        <f>LOOKUP('[2]Report-Date'!$B$1,'[2]Plan-Eco'!$U$13:$AG$13,'[2]Plan-Eco'!$U173:$AG173)</f>
        <v>0</v>
      </c>
      <c r="Z173" s="69">
        <f>LOOKUP('[2]Report-Date'!$B$1,'[2]Actual-Eco'!$U$13:$AG$13,'[2]Actual-Eco'!$U173:$AG173)</f>
        <v>0</v>
      </c>
      <c r="AA173" s="78">
        <f t="shared" si="193"/>
        <v>0</v>
      </c>
      <c r="AB173" s="78">
        <f t="shared" si="195"/>
        <v>0</v>
      </c>
      <c r="AC173" s="71">
        <f t="shared" si="194"/>
        <v>0</v>
      </c>
      <c r="AD173" s="69"/>
      <c r="AE173" s="71">
        <v>0</v>
      </c>
      <c r="AF173" s="69">
        <f>LOOKUP(12,'[2]Plan-Eco'!$AI$13:$AU$13,'[2]Plan-Eco'!$AI173:$AU173)</f>
        <v>-75374199.999999985</v>
      </c>
      <c r="AG173" s="69">
        <f>LOOKUP('[2]Report-Date'!$B$1,'[2]Plan-Eco'!$AI$13:$AU$13,'[2]Plan-Eco'!$AI173:$AU173)</f>
        <v>0</v>
      </c>
      <c r="AH173" s="69">
        <f>LOOKUP('[2]Report-Date'!$B$1,'[2]Actual-Eco'!$AI$13:$AU$13,'[2]Actual-Eco'!$AI173:$AU173)</f>
        <v>0</v>
      </c>
      <c r="AI173" s="68">
        <f t="shared" si="180"/>
        <v>0</v>
      </c>
      <c r="AJ173" s="68">
        <f t="shared" si="197"/>
        <v>0</v>
      </c>
      <c r="AK173" s="69">
        <f t="shared" si="181"/>
        <v>0</v>
      </c>
      <c r="AL173" s="69"/>
      <c r="AM173" s="69">
        <f>+LOOKUP('[2]Report-Date'!$B$1,[2]CPPY!$AW$11:$BH$11,[2]CPPY!AW173:BH173)</f>
        <v>0</v>
      </c>
      <c r="AN173" s="69">
        <f>LOOKUP(12,'[2]Plan-Eco'!$AW$13:$BH$13,'[2]Plan-Eco'!$AW173:$BH173)</f>
        <v>0</v>
      </c>
      <c r="AO173" s="69">
        <f>LOOKUP('[2]Report-Date'!$B$1,'[2]Plan-Eco'!$AW$13:$BH$13,'[2]Plan-Eco'!$AW173:$BH173)</f>
        <v>0</v>
      </c>
      <c r="AP173" s="69">
        <f>LOOKUP('[2]Report-Date'!$B$1,'[2]Actual-Eco'!$AW$13:$BI$13,'[2]Actual-Eco'!$AW173:$BI173)</f>
        <v>0</v>
      </c>
      <c r="AQ173" s="68">
        <f t="shared" si="182"/>
        <v>0</v>
      </c>
      <c r="AR173" s="68">
        <f t="shared" si="198"/>
        <v>0</v>
      </c>
      <c r="AS173" s="69">
        <f t="shared" si="183"/>
        <v>0</v>
      </c>
      <c r="AW173" s="43"/>
      <c r="AX173" s="43"/>
      <c r="AY173" s="175"/>
      <c r="AZ173" s="175"/>
      <c r="BA173" s="175"/>
      <c r="BB173" s="173"/>
    </row>
    <row r="174" spans="1:55" hidden="1">
      <c r="A174" s="43"/>
      <c r="B174" s="43"/>
      <c r="C174" s="176" t="s">
        <v>261</v>
      </c>
      <c r="D174" s="177"/>
      <c r="E174" s="177"/>
      <c r="F174" s="175"/>
      <c r="G174" s="69">
        <f t="shared" si="190"/>
        <v>0</v>
      </c>
      <c r="H174" s="69">
        <f t="shared" si="190"/>
        <v>0</v>
      </c>
      <c r="I174" s="69">
        <f t="shared" si="190"/>
        <v>0</v>
      </c>
      <c r="J174" s="69">
        <f t="shared" si="190"/>
        <v>0</v>
      </c>
      <c r="K174" s="68">
        <f t="shared" si="174"/>
        <v>0</v>
      </c>
      <c r="L174" s="68">
        <f t="shared" si="175"/>
        <v>0</v>
      </c>
      <c r="M174" s="69">
        <f t="shared" si="176"/>
        <v>0</v>
      </c>
      <c r="N174" s="69"/>
      <c r="O174" s="69">
        <f>+LOOKUP('[2]Report-Date'!$B$1,[2]CPPY!$G$11:$R$11,[2]CPPY!G174:R174)</f>
        <v>0</v>
      </c>
      <c r="P174" s="69">
        <f>LOOKUP(12,'[2]Plan-Eco'!$G$13:$R$13,'[2]Plan-Eco'!$G174:$R174)</f>
        <v>0</v>
      </c>
      <c r="Q174" s="69">
        <f>LOOKUP('[2]Report-Date'!$B$1,'[2]Plan-Eco'!$G$13:$R$13,'[2]Plan-Eco'!$G174:$R174)</f>
        <v>0</v>
      </c>
      <c r="R174" s="69">
        <f>LOOKUP('[2]Report-Date'!$B$1,'[2]Actual-Eco'!$G$13:$R$13,'[2]Actual-Eco'!$G174:$R174)</f>
        <v>0</v>
      </c>
      <c r="S174" s="68">
        <f t="shared" si="191"/>
        <v>0</v>
      </c>
      <c r="T174" s="68">
        <f t="shared" si="192"/>
        <v>0</v>
      </c>
      <c r="U174" s="69">
        <f t="shared" si="196"/>
        <v>0</v>
      </c>
      <c r="V174" s="69"/>
      <c r="W174" s="69">
        <f>LOOKUP('[2]Report-Date'!$B$1,[2]CPPY!$U$11:$AF$11,[2]CPPY!U174:AF174)</f>
        <v>0</v>
      </c>
      <c r="X174" s="69">
        <f>LOOKUP(12,'[2]Plan-Eco'!$U$13:$AG$13,'[2]Plan-Eco'!$U174:$AG174)</f>
        <v>0</v>
      </c>
      <c r="Y174" s="69">
        <f>LOOKUP('[2]Report-Date'!$B$1,'[2]Plan-Eco'!$U$13:$AG$13,'[2]Plan-Eco'!$U174:$AG174)</f>
        <v>0</v>
      </c>
      <c r="Z174" s="69">
        <f>LOOKUP('[2]Report-Date'!$B$1,'[2]Actual-Eco'!$U$13:$AG$13,'[2]Actual-Eco'!$U174:$AG174)</f>
        <v>0</v>
      </c>
      <c r="AA174" s="78">
        <f t="shared" si="193"/>
        <v>0</v>
      </c>
      <c r="AB174" s="78">
        <f t="shared" si="195"/>
        <v>0</v>
      </c>
      <c r="AC174" s="71">
        <f t="shared" si="194"/>
        <v>0</v>
      </c>
      <c r="AD174" s="69"/>
      <c r="AE174" s="71">
        <v>0</v>
      </c>
      <c r="AF174" s="69">
        <f>LOOKUP(12,'[2]Plan-Eco'!$AI$13:$AU$13,'[2]Plan-Eco'!$AI174:$AU174)</f>
        <v>0</v>
      </c>
      <c r="AG174" s="69">
        <f>LOOKUP('[2]Report-Date'!$B$1,'[2]Plan-Eco'!$AI$13:$AU$13,'[2]Plan-Eco'!$AI174:$AU174)</f>
        <v>0</v>
      </c>
      <c r="AH174" s="69">
        <f>LOOKUP('[2]Report-Date'!$B$1,'[2]Actual-Eco'!$AI$13:$AU$13,'[2]Actual-Eco'!$AI174:$AU174)</f>
        <v>0</v>
      </c>
      <c r="AI174" s="68">
        <f t="shared" si="180"/>
        <v>0</v>
      </c>
      <c r="AJ174" s="68">
        <f t="shared" si="197"/>
        <v>0</v>
      </c>
      <c r="AK174" s="69">
        <f t="shared" si="181"/>
        <v>0</v>
      </c>
      <c r="AL174" s="69"/>
      <c r="AM174" s="69">
        <f>+LOOKUP('[2]Report-Date'!$B$1,[2]CPPY!$AW$11:$BH$11,[2]CPPY!AW174:BH174)</f>
        <v>0</v>
      </c>
      <c r="AN174" s="69">
        <f>LOOKUP(12,'[2]Plan-Eco'!$AW$13:$BH$13,'[2]Plan-Eco'!$AW174:$BH174)</f>
        <v>0</v>
      </c>
      <c r="AO174" s="69">
        <f>LOOKUP('[2]Report-Date'!$B$1,'[2]Plan-Eco'!$AW$13:$BH$13,'[2]Plan-Eco'!$AW174:$BH174)</f>
        <v>0</v>
      </c>
      <c r="AP174" s="69">
        <f>LOOKUP('[2]Report-Date'!$B$1,'[2]Actual-Eco'!$AW$13:$BI$13,'[2]Actual-Eco'!$AW174:$BI174)</f>
        <v>0</v>
      </c>
      <c r="AQ174" s="68">
        <f t="shared" si="182"/>
        <v>0</v>
      </c>
      <c r="AR174" s="68">
        <f t="shared" si="198"/>
        <v>0</v>
      </c>
      <c r="AS174" s="69">
        <f t="shared" si="183"/>
        <v>0</v>
      </c>
      <c r="AW174" s="43"/>
      <c r="AX174" s="43"/>
      <c r="AY174" s="176"/>
      <c r="AZ174" s="176"/>
      <c r="BA174" s="176"/>
      <c r="BB174" s="174"/>
    </row>
    <row r="175" spans="1:55">
      <c r="A175" s="43"/>
      <c r="B175" s="43"/>
      <c r="C175" s="176" t="s">
        <v>262</v>
      </c>
      <c r="D175" s="177"/>
      <c r="E175" s="177"/>
      <c r="F175" s="175"/>
      <c r="G175" s="69">
        <f t="shared" si="190"/>
        <v>-55000000</v>
      </c>
      <c r="H175" s="69">
        <f t="shared" si="190"/>
        <v>-75374199.999999985</v>
      </c>
      <c r="I175" s="69">
        <f t="shared" si="190"/>
        <v>0</v>
      </c>
      <c r="J175" s="69">
        <f t="shared" si="190"/>
        <v>0</v>
      </c>
      <c r="K175" s="68">
        <f t="shared" si="174"/>
        <v>0</v>
      </c>
      <c r="L175" s="68">
        <f t="shared" si="175"/>
        <v>0</v>
      </c>
      <c r="M175" s="69">
        <f t="shared" si="176"/>
        <v>0</v>
      </c>
      <c r="N175" s="69"/>
      <c r="O175" s="69">
        <f>+LOOKUP('[2]Report-Date'!$B$1,[2]CPPY!$G$11:$R$11,[2]CPPY!G175:R175)</f>
        <v>-55000000</v>
      </c>
      <c r="P175" s="69">
        <f>LOOKUP(12,'[2]Plan-Eco'!$G$13:$R$13,'[2]Plan-Eco'!$G175:$R175)</f>
        <v>0</v>
      </c>
      <c r="Q175" s="69">
        <f>LOOKUP('[2]Report-Date'!$B$1,'[2]Plan-Eco'!$G$13:$R$13,'[2]Plan-Eco'!$G175:$R175)</f>
        <v>0</v>
      </c>
      <c r="R175" s="69">
        <f>LOOKUP('[2]Report-Date'!$B$1,'[2]Actual-Eco'!$G$13:$R$13,'[2]Actual-Eco'!$G175:$R175)</f>
        <v>0</v>
      </c>
      <c r="S175" s="68">
        <f t="shared" si="191"/>
        <v>0</v>
      </c>
      <c r="T175" s="68">
        <f t="shared" si="192"/>
        <v>0</v>
      </c>
      <c r="U175" s="69">
        <f t="shared" si="196"/>
        <v>0</v>
      </c>
      <c r="V175" s="69"/>
      <c r="W175" s="69">
        <f>LOOKUP('[2]Report-Date'!$B$1,[2]CPPY!$U$11:$AF$11,[2]CPPY!U175:AF175)</f>
        <v>0</v>
      </c>
      <c r="X175" s="69">
        <f>LOOKUP(12,'[2]Plan-Eco'!$U$13:$AG$13,'[2]Plan-Eco'!$U175:$AG175)</f>
        <v>0</v>
      </c>
      <c r="Y175" s="69">
        <f>LOOKUP('[2]Report-Date'!$B$1,'[2]Plan-Eco'!$U$13:$AG$13,'[2]Plan-Eco'!$U175:$AG175)</f>
        <v>0</v>
      </c>
      <c r="Z175" s="69">
        <f>LOOKUP('[2]Report-Date'!$B$1,'[2]Actual-Eco'!$U$13:$AG$13,'[2]Actual-Eco'!$U175:$AG175)</f>
        <v>0</v>
      </c>
      <c r="AA175" s="78">
        <f t="shared" si="193"/>
        <v>0</v>
      </c>
      <c r="AB175" s="78">
        <f t="shared" si="195"/>
        <v>0</v>
      </c>
      <c r="AC175" s="71">
        <f t="shared" si="194"/>
        <v>0</v>
      </c>
      <c r="AD175" s="69"/>
      <c r="AE175" s="71">
        <f>+LOOKUP('[2]Report-Date'!$B$1,[2]CPPY!$AI$11:$AT$11,[2]CPPY!AI175:AT175)</f>
        <v>0</v>
      </c>
      <c r="AF175" s="69">
        <f>LOOKUP(12,'[2]Plan-Eco'!$AI$13:$AU$13,'[2]Plan-Eco'!$AI175:$AU175)</f>
        <v>-75374199.999999985</v>
      </c>
      <c r="AG175" s="69">
        <f>LOOKUP('[2]Report-Date'!$B$1,'[2]Plan-Eco'!$AI$13:$AU$13,'[2]Plan-Eco'!$AI175:$AU175)</f>
        <v>0</v>
      </c>
      <c r="AH175" s="69">
        <f>LOOKUP('[2]Report-Date'!$B$1,'[2]Actual-Eco'!$AI$13:$AU$13,'[2]Actual-Eco'!$AI175:$AU175)</f>
        <v>0</v>
      </c>
      <c r="AI175" s="68">
        <f t="shared" si="180"/>
        <v>0</v>
      </c>
      <c r="AJ175" s="68">
        <f t="shared" si="197"/>
        <v>0</v>
      </c>
      <c r="AK175" s="69">
        <f t="shared" si="181"/>
        <v>0</v>
      </c>
      <c r="AL175" s="69"/>
      <c r="AM175" s="69">
        <f>+LOOKUP('[2]Report-Date'!$B$1,[2]CPPY!$AW$11:$BH$11,[2]CPPY!AW175:BH175)</f>
        <v>0</v>
      </c>
      <c r="AN175" s="69">
        <f>LOOKUP(12,'[2]Plan-Eco'!$AW$13:$BH$13,'[2]Plan-Eco'!$AW175:$BH175)</f>
        <v>0</v>
      </c>
      <c r="AO175" s="69">
        <f>LOOKUP('[2]Report-Date'!$B$1,'[2]Plan-Eco'!$AW$13:$BH$13,'[2]Plan-Eco'!$AW175:$BH175)</f>
        <v>0</v>
      </c>
      <c r="AP175" s="69">
        <f>LOOKUP('[2]Report-Date'!$B$1,'[2]Actual-Eco'!$AW$13:$BI$13,'[2]Actual-Eco'!$AW175:$BI175)</f>
        <v>0</v>
      </c>
      <c r="AQ175" s="68">
        <f t="shared" si="182"/>
        <v>0</v>
      </c>
      <c r="AR175" s="68">
        <f t="shared" si="198"/>
        <v>0</v>
      </c>
      <c r="AS175" s="69">
        <f t="shared" si="183"/>
        <v>0</v>
      </c>
      <c r="AW175" s="43"/>
      <c r="AX175" s="43"/>
      <c r="AY175" s="176"/>
      <c r="AZ175" s="176"/>
      <c r="BA175" s="176"/>
      <c r="BB175" s="174"/>
    </row>
    <row r="176" spans="1:55" hidden="1">
      <c r="A176" s="43"/>
      <c r="B176" s="43"/>
      <c r="C176" s="175" t="s">
        <v>263</v>
      </c>
      <c r="D176" s="175"/>
      <c r="E176" s="175"/>
      <c r="F176" s="173"/>
      <c r="G176" s="69">
        <f t="shared" si="190"/>
        <v>0</v>
      </c>
      <c r="H176" s="69">
        <f t="shared" si="190"/>
        <v>0</v>
      </c>
      <c r="I176" s="69">
        <f t="shared" si="190"/>
        <v>0</v>
      </c>
      <c r="J176" s="69">
        <f t="shared" si="190"/>
        <v>0</v>
      </c>
      <c r="K176" s="68">
        <f t="shared" si="174"/>
        <v>0</v>
      </c>
      <c r="L176" s="68">
        <f t="shared" si="175"/>
        <v>0</v>
      </c>
      <c r="M176" s="69">
        <f t="shared" si="176"/>
        <v>0</v>
      </c>
      <c r="N176" s="69"/>
      <c r="O176" s="69">
        <f>+LOOKUP('[2]Report-Date'!$B$1,[2]CPPY!$G$11:$R$11,[2]CPPY!G176:R176)</f>
        <v>0</v>
      </c>
      <c r="P176" s="69">
        <f>LOOKUP(12,'[2]Plan-Eco'!$G$13:$R$13,'[2]Plan-Eco'!$G176:$R176)</f>
        <v>0</v>
      </c>
      <c r="Q176" s="69">
        <f>LOOKUP('[2]Report-Date'!$B$1,'[2]Plan-Eco'!$G$13:$R$13,'[2]Plan-Eco'!$G176:$R176)</f>
        <v>0</v>
      </c>
      <c r="R176" s="69">
        <f>LOOKUP('[2]Report-Date'!$B$1,'[2]Actual-Eco'!$G$13:$R$13,'[2]Actual-Eco'!$G176:$R176)</f>
        <v>0</v>
      </c>
      <c r="S176" s="68">
        <f t="shared" si="191"/>
        <v>0</v>
      </c>
      <c r="T176" s="68">
        <f t="shared" si="192"/>
        <v>0</v>
      </c>
      <c r="U176" s="69">
        <f t="shared" si="196"/>
        <v>0</v>
      </c>
      <c r="V176" s="69"/>
      <c r="W176" s="69">
        <f>LOOKUP('[2]Report-Date'!$B$1,[2]CPPY!$U$11:$AF$11,[2]CPPY!U176:AF176)</f>
        <v>0</v>
      </c>
      <c r="X176" s="69">
        <f>LOOKUP(12,'[2]Plan-Eco'!$U$13:$AG$13,'[2]Plan-Eco'!$U176:$AG176)</f>
        <v>0</v>
      </c>
      <c r="Y176" s="69">
        <f>LOOKUP('[2]Report-Date'!$B$1,'[2]Plan-Eco'!$U$13:$AG$13,'[2]Plan-Eco'!$U176:$AG176)</f>
        <v>0</v>
      </c>
      <c r="Z176" s="69">
        <f>LOOKUP('[2]Report-Date'!$B$1,'[2]Actual-Eco'!$U$13:$AG$13,'[2]Actual-Eco'!$U176:$AG176)</f>
        <v>0</v>
      </c>
      <c r="AA176" s="78">
        <f t="shared" si="193"/>
        <v>0</v>
      </c>
      <c r="AB176" s="78">
        <f t="shared" si="195"/>
        <v>0</v>
      </c>
      <c r="AC176" s="71">
        <f t="shared" si="194"/>
        <v>0</v>
      </c>
      <c r="AD176" s="69"/>
      <c r="AE176" s="71">
        <f>+LOOKUP('[2]Report-Date'!$B$1,[2]CPPY!$AI$11:$AT$11,[2]CPPY!AI176:AT176)</f>
        <v>0</v>
      </c>
      <c r="AF176" s="69">
        <f>LOOKUP(12,'[2]Plan-Eco'!$AI$13:$AU$13,'[2]Plan-Eco'!$AI176:$AU176)</f>
        <v>0</v>
      </c>
      <c r="AG176" s="69">
        <f>LOOKUP('[2]Report-Date'!$B$1,'[2]Plan-Eco'!$AI$13:$AU$13,'[2]Plan-Eco'!$AI176:$AU176)</f>
        <v>0</v>
      </c>
      <c r="AH176" s="69">
        <f>LOOKUP('[2]Report-Date'!$B$1,'[2]Actual-Eco'!$AI$13:$AU$13,'[2]Actual-Eco'!$AI176:$AU176)</f>
        <v>0</v>
      </c>
      <c r="AI176" s="68">
        <f t="shared" si="180"/>
        <v>0</v>
      </c>
      <c r="AJ176" s="68">
        <f t="shared" si="197"/>
        <v>0</v>
      </c>
      <c r="AK176" s="69">
        <f t="shared" si="181"/>
        <v>0</v>
      </c>
      <c r="AL176" s="69"/>
      <c r="AM176" s="69">
        <f>+LOOKUP('[2]Report-Date'!$B$1,[2]CPPY!$AW$11:$BH$11,[2]CPPY!AW176:BH176)</f>
        <v>0</v>
      </c>
      <c r="AN176" s="69">
        <f>LOOKUP(12,'[2]Plan-Eco'!$AW$13:$BH$13,'[2]Plan-Eco'!$AW176:$BH176)</f>
        <v>0</v>
      </c>
      <c r="AO176" s="69">
        <f>LOOKUP('[2]Report-Date'!$B$1,'[2]Plan-Eco'!$AW$13:$BH$13,'[2]Plan-Eco'!$AW176:$BH176)</f>
        <v>0</v>
      </c>
      <c r="AP176" s="69">
        <f>LOOKUP('[2]Report-Date'!$B$1,'[2]Actual-Eco'!$AW$13:$BI$13,'[2]Actual-Eco'!$AW176:$BI176)</f>
        <v>0</v>
      </c>
      <c r="AQ176" s="68">
        <f t="shared" si="182"/>
        <v>0</v>
      </c>
      <c r="AR176" s="68">
        <f t="shared" si="198"/>
        <v>0</v>
      </c>
      <c r="AS176" s="69">
        <f t="shared" si="183"/>
        <v>0</v>
      </c>
      <c r="AW176" s="43"/>
      <c r="AX176" s="43"/>
      <c r="AY176" s="174"/>
      <c r="AZ176" s="174"/>
      <c r="BA176" s="174"/>
      <c r="BB176" s="173"/>
    </row>
    <row r="177" spans="1:54" hidden="1">
      <c r="A177" s="43"/>
      <c r="B177" s="43"/>
      <c r="C177" s="176" t="s">
        <v>264</v>
      </c>
      <c r="D177" s="176"/>
      <c r="E177" s="176"/>
      <c r="F177" s="174"/>
      <c r="G177" s="69">
        <f t="shared" si="190"/>
        <v>0</v>
      </c>
      <c r="H177" s="69">
        <f t="shared" si="190"/>
        <v>0</v>
      </c>
      <c r="I177" s="69">
        <f t="shared" si="190"/>
        <v>0</v>
      </c>
      <c r="J177" s="69">
        <f t="shared" si="190"/>
        <v>0</v>
      </c>
      <c r="K177" s="68">
        <f t="shared" si="174"/>
        <v>0</v>
      </c>
      <c r="L177" s="68">
        <f t="shared" si="175"/>
        <v>0</v>
      </c>
      <c r="M177" s="69">
        <f t="shared" si="176"/>
        <v>0</v>
      </c>
      <c r="N177" s="69"/>
      <c r="O177" s="69">
        <f>+LOOKUP('[2]Report-Date'!$B$1,[2]CPPY!$G$11:$R$11,[2]CPPY!G177:R177)</f>
        <v>0</v>
      </c>
      <c r="P177" s="69">
        <f>LOOKUP(12,'[2]Plan-Eco'!$G$13:$R$13,'[2]Plan-Eco'!$G177:$R177)</f>
        <v>0</v>
      </c>
      <c r="Q177" s="69">
        <f>LOOKUP('[2]Report-Date'!$B$1,'[2]Plan-Eco'!$G$13:$R$13,'[2]Plan-Eco'!$G177:$R177)</f>
        <v>0</v>
      </c>
      <c r="R177" s="69">
        <f>LOOKUP('[2]Report-Date'!$B$1,'[2]Actual-Eco'!$G$13:$R$13,'[2]Actual-Eco'!$G177:$R177)</f>
        <v>0</v>
      </c>
      <c r="S177" s="68">
        <f t="shared" si="191"/>
        <v>0</v>
      </c>
      <c r="T177" s="68">
        <f t="shared" si="192"/>
        <v>0</v>
      </c>
      <c r="U177" s="69">
        <f t="shared" si="196"/>
        <v>0</v>
      </c>
      <c r="V177" s="69"/>
      <c r="W177" s="69">
        <f>LOOKUP('[2]Report-Date'!$B$1,[2]CPPY!$U$11:$AF$11,[2]CPPY!U177:AF177)</f>
        <v>0</v>
      </c>
      <c r="X177" s="69">
        <f>LOOKUP(12,'[2]Plan-Eco'!$U$13:$AG$13,'[2]Plan-Eco'!$U177:$AG177)</f>
        <v>0</v>
      </c>
      <c r="Y177" s="69">
        <f>LOOKUP('[2]Report-Date'!$B$1,'[2]Plan-Eco'!$U$13:$AG$13,'[2]Plan-Eco'!$U177:$AG177)</f>
        <v>0</v>
      </c>
      <c r="Z177" s="69">
        <f>LOOKUP('[2]Report-Date'!$B$1,'[2]Actual-Eco'!$U$13:$AG$13,'[2]Actual-Eco'!$U177:$AG177)</f>
        <v>0</v>
      </c>
      <c r="AA177" s="78">
        <f t="shared" si="193"/>
        <v>0</v>
      </c>
      <c r="AB177" s="78">
        <f t="shared" si="195"/>
        <v>0</v>
      </c>
      <c r="AC177" s="71">
        <f t="shared" si="194"/>
        <v>0</v>
      </c>
      <c r="AD177" s="69"/>
      <c r="AE177" s="71">
        <f>+LOOKUP('[2]Report-Date'!$B$1,[2]CPPY!$AI$11:$AT$11,[2]CPPY!AI177:AT177)</f>
        <v>0</v>
      </c>
      <c r="AF177" s="69">
        <f>LOOKUP(12,'[2]Plan-Eco'!$AI$13:$AU$13,'[2]Plan-Eco'!$AI177:$AU177)</f>
        <v>0</v>
      </c>
      <c r="AG177" s="69">
        <f>LOOKUP('[2]Report-Date'!$B$1,'[2]Plan-Eco'!$AI$13:$AU$13,'[2]Plan-Eco'!$AI177:$AU177)</f>
        <v>0</v>
      </c>
      <c r="AH177" s="69">
        <f>LOOKUP('[2]Report-Date'!$B$1,'[2]Actual-Eco'!$AI$13:$AU$13,'[2]Actual-Eco'!$AI177:$AU177)</f>
        <v>0</v>
      </c>
      <c r="AI177" s="68">
        <f t="shared" si="180"/>
        <v>0</v>
      </c>
      <c r="AJ177" s="68">
        <f t="shared" si="197"/>
        <v>0</v>
      </c>
      <c r="AK177" s="69">
        <f t="shared" si="181"/>
        <v>0</v>
      </c>
      <c r="AL177" s="69"/>
      <c r="AM177" s="69">
        <f>+LOOKUP('[2]Report-Date'!$B$1,[2]CPPY!$AW$11:$BH$11,[2]CPPY!AW177:BH177)</f>
        <v>0</v>
      </c>
      <c r="AN177" s="69">
        <f>LOOKUP(12,'[2]Plan-Eco'!$AW$13:$BH$13,'[2]Plan-Eco'!$AW177:$BH177)</f>
        <v>0</v>
      </c>
      <c r="AO177" s="69">
        <f>LOOKUP('[2]Report-Date'!$B$1,'[2]Plan-Eco'!$AW$13:$BH$13,'[2]Plan-Eco'!$AW177:$BH177)</f>
        <v>0</v>
      </c>
      <c r="AP177" s="69">
        <f>LOOKUP('[2]Report-Date'!$B$1,'[2]Actual-Eco'!$AW$13:$BI$13,'[2]Actual-Eco'!$AW177:$BI177)</f>
        <v>0</v>
      </c>
      <c r="AQ177" s="68">
        <f t="shared" si="182"/>
        <v>0</v>
      </c>
      <c r="AR177" s="68">
        <f t="shared" si="198"/>
        <v>0</v>
      </c>
      <c r="AS177" s="69">
        <f t="shared" si="183"/>
        <v>0</v>
      </c>
      <c r="AW177" s="43"/>
      <c r="AX177" s="43"/>
      <c r="AY177" s="175"/>
      <c r="AZ177" s="175"/>
      <c r="BA177" s="175"/>
      <c r="BB177" s="174"/>
    </row>
    <row r="178" spans="1:54" hidden="1">
      <c r="A178" s="43"/>
      <c r="B178" s="43"/>
      <c r="C178" s="176" t="s">
        <v>265</v>
      </c>
      <c r="D178" s="176"/>
      <c r="E178" s="176"/>
      <c r="F178" s="174"/>
      <c r="G178" s="69">
        <f t="shared" si="190"/>
        <v>0</v>
      </c>
      <c r="H178" s="69">
        <f t="shared" si="190"/>
        <v>0</v>
      </c>
      <c r="I178" s="69">
        <f t="shared" si="190"/>
        <v>0</v>
      </c>
      <c r="J178" s="69">
        <f t="shared" si="190"/>
        <v>0</v>
      </c>
      <c r="K178" s="68">
        <f t="shared" si="174"/>
        <v>0</v>
      </c>
      <c r="L178" s="68">
        <f t="shared" si="175"/>
        <v>0</v>
      </c>
      <c r="M178" s="69">
        <f t="shared" si="176"/>
        <v>0</v>
      </c>
      <c r="N178" s="69">
        <f t="shared" ref="N178" si="199">+N179+N180</f>
        <v>0</v>
      </c>
      <c r="O178" s="69">
        <f>+LOOKUP('[2]Report-Date'!$B$1,[2]CPPY!$G$11:$R$11,[2]CPPY!G178:R178)</f>
        <v>0</v>
      </c>
      <c r="P178" s="69">
        <f>LOOKUP(12,'[2]Plan-Eco'!$G$13:$R$13,'[2]Plan-Eco'!$G178:$R178)</f>
        <v>0</v>
      </c>
      <c r="Q178" s="69">
        <f>LOOKUP('[2]Report-Date'!$B$1,'[2]Plan-Eco'!$G$13:$R$13,'[2]Plan-Eco'!$G178:$R178)</f>
        <v>0</v>
      </c>
      <c r="R178" s="69">
        <f>LOOKUP('[2]Report-Date'!$B$1,'[2]Actual-Eco'!$G$13:$R$13,'[2]Actual-Eco'!$G178:$R178)</f>
        <v>0</v>
      </c>
      <c r="S178" s="68">
        <f t="shared" si="191"/>
        <v>0</v>
      </c>
      <c r="T178" s="68">
        <f t="shared" si="192"/>
        <v>0</v>
      </c>
      <c r="U178" s="69">
        <f t="shared" si="196"/>
        <v>0</v>
      </c>
      <c r="V178" s="69"/>
      <c r="W178" s="69">
        <f>LOOKUP('[2]Report-Date'!$B$1,[2]CPPY!$U$11:$AF$11,[2]CPPY!U178:AF178)</f>
        <v>0</v>
      </c>
      <c r="X178" s="69">
        <f>LOOKUP(12,'[2]Plan-Eco'!$U$13:$AG$13,'[2]Plan-Eco'!$U178:$AG178)</f>
        <v>0</v>
      </c>
      <c r="Y178" s="69">
        <f>LOOKUP('[2]Report-Date'!$B$1,'[2]Plan-Eco'!$U$13:$AG$13,'[2]Plan-Eco'!$U178:$AG178)</f>
        <v>0</v>
      </c>
      <c r="Z178" s="69">
        <f>LOOKUP('[2]Report-Date'!$B$1,'[2]Actual-Eco'!$U$13:$AG$13,'[2]Actual-Eco'!$U178:$AG178)</f>
        <v>0</v>
      </c>
      <c r="AA178" s="78">
        <f t="shared" si="193"/>
        <v>0</v>
      </c>
      <c r="AB178" s="78">
        <f t="shared" si="195"/>
        <v>0</v>
      </c>
      <c r="AC178" s="71">
        <f t="shared" si="194"/>
        <v>0</v>
      </c>
      <c r="AD178" s="69"/>
      <c r="AE178" s="71">
        <f>+LOOKUP('[2]Report-Date'!$B$1,[2]CPPY!$AI$11:$AT$11,[2]CPPY!AI178:AT178)</f>
        <v>0</v>
      </c>
      <c r="AF178" s="69">
        <f>LOOKUP(12,'[2]Plan-Eco'!$AI$13:$AU$13,'[2]Plan-Eco'!$AI178:$AU178)</f>
        <v>0</v>
      </c>
      <c r="AG178" s="69">
        <f>LOOKUP('[2]Report-Date'!$B$1,'[2]Plan-Eco'!$AI$13:$AU$13,'[2]Plan-Eco'!$AI178:$AU178)</f>
        <v>0</v>
      </c>
      <c r="AH178" s="69">
        <f>LOOKUP('[2]Report-Date'!$B$1,'[2]Actual-Eco'!$AI$13:$AU$13,'[2]Actual-Eco'!$AI178:$AU178)</f>
        <v>0</v>
      </c>
      <c r="AI178" s="68">
        <f t="shared" si="180"/>
        <v>0</v>
      </c>
      <c r="AJ178" s="68">
        <f t="shared" si="197"/>
        <v>0</v>
      </c>
      <c r="AK178" s="69">
        <f t="shared" si="181"/>
        <v>0</v>
      </c>
      <c r="AL178" s="69"/>
      <c r="AM178" s="69">
        <f>+LOOKUP('[2]Report-Date'!$B$1,[2]CPPY!$AW$11:$BH$11,[2]CPPY!AW178:BH178)</f>
        <v>0</v>
      </c>
      <c r="AN178" s="69">
        <f>LOOKUP(12,'[2]Plan-Eco'!$AW$13:$BH$13,'[2]Plan-Eco'!$AW178:$BH178)</f>
        <v>0</v>
      </c>
      <c r="AO178" s="69">
        <f>LOOKUP('[2]Report-Date'!$B$1,'[2]Plan-Eco'!$AW$13:$BH$13,'[2]Plan-Eco'!$AW178:$BH178)</f>
        <v>0</v>
      </c>
      <c r="AP178" s="69">
        <f>LOOKUP('[2]Report-Date'!$B$1,'[2]Actual-Eco'!$AW$13:$BI$13,'[2]Actual-Eco'!$AW178:$BI178)</f>
        <v>0</v>
      </c>
      <c r="AQ178" s="68">
        <f t="shared" si="182"/>
        <v>0</v>
      </c>
      <c r="AR178" s="68">
        <f t="shared" si="198"/>
        <v>0</v>
      </c>
      <c r="AS178" s="69">
        <f t="shared" si="183"/>
        <v>0</v>
      </c>
      <c r="AW178" s="43"/>
      <c r="AX178" s="43"/>
      <c r="AY178" s="176"/>
      <c r="AZ178" s="176"/>
      <c r="BA178" s="175"/>
      <c r="BB178" s="174"/>
    </row>
    <row r="179" spans="1:54">
      <c r="A179" s="43"/>
      <c r="B179" s="43"/>
      <c r="C179" s="174" t="s">
        <v>266</v>
      </c>
      <c r="D179" s="174"/>
      <c r="E179" s="174"/>
      <c r="F179" s="173"/>
      <c r="G179" s="69">
        <f t="shared" si="190"/>
        <v>0</v>
      </c>
      <c r="H179" s="69">
        <f t="shared" si="190"/>
        <v>273467500</v>
      </c>
      <c r="I179" s="69">
        <f t="shared" si="190"/>
        <v>203000000</v>
      </c>
      <c r="J179" s="69">
        <f t="shared" si="190"/>
        <v>208941174.84400001</v>
      </c>
      <c r="K179" s="68">
        <f t="shared" si="174"/>
        <v>102.92668711527094</v>
      </c>
      <c r="L179" s="68">
        <f t="shared" si="175"/>
        <v>76.40438986131808</v>
      </c>
      <c r="M179" s="69">
        <f t="shared" si="176"/>
        <v>5941174.8440000117</v>
      </c>
      <c r="N179" s="69"/>
      <c r="O179" s="69">
        <f>+LOOKUP('[2]Report-Date'!$B$1,[2]CPPY!$G$11:$R$11,[2]CPPY!G179:R179)</f>
        <v>0</v>
      </c>
      <c r="P179" s="69">
        <f>LOOKUP(12,'[2]Plan-Eco'!$G$13:$R$13,'[2]Plan-Eco'!$G179:$R179)</f>
        <v>390215500</v>
      </c>
      <c r="Q179" s="69">
        <f>LOOKUP('[2]Report-Date'!$B$1,'[2]Plan-Eco'!$G$13:$R$13,'[2]Plan-Eco'!$G179:$R179)</f>
        <v>203000000</v>
      </c>
      <c r="R179" s="69">
        <f>LOOKUP('[2]Report-Date'!$B$1,'[2]Actual-Eco'!$G$13:$R$13,'[2]Actual-Eco'!$G179:$R179)</f>
        <v>208941174.84400001</v>
      </c>
      <c r="S179" s="68">
        <f t="shared" si="191"/>
        <v>102.92668711527094</v>
      </c>
      <c r="T179" s="68">
        <f t="shared" si="192"/>
        <v>53.545073131128831</v>
      </c>
      <c r="U179" s="69">
        <f t="shared" si="196"/>
        <v>5941174.8440000117</v>
      </c>
      <c r="V179" s="69"/>
      <c r="W179" s="69">
        <f>LOOKUP('[2]Report-Date'!$B$1,[2]CPPY!$U$11:$AF$11,[2]CPPY!U179:AF179)</f>
        <v>0</v>
      </c>
      <c r="X179" s="69">
        <f>LOOKUP(12,'[2]Plan-Eco'!$U$13:$AG$13,'[2]Plan-Eco'!$U179:$AG179)</f>
        <v>0</v>
      </c>
      <c r="Y179" s="69">
        <f>LOOKUP('[2]Report-Date'!$B$1,'[2]Plan-Eco'!$U$13:$AG$13,'[2]Plan-Eco'!$U179:$AG179)</f>
        <v>0</v>
      </c>
      <c r="Z179" s="69">
        <f>LOOKUP('[2]Report-Date'!$B$1,'[2]Actual-Eco'!$U$13:$AG$13,'[2]Actual-Eco'!$U179:$AG179)</f>
        <v>0</v>
      </c>
      <c r="AA179" s="78">
        <f t="shared" si="193"/>
        <v>0</v>
      </c>
      <c r="AB179" s="78">
        <f t="shared" si="195"/>
        <v>0</v>
      </c>
      <c r="AC179" s="71">
        <f t="shared" si="194"/>
        <v>0</v>
      </c>
      <c r="AD179" s="69"/>
      <c r="AE179" s="71">
        <f>+LOOKUP('[2]Report-Date'!$B$1,[2]CPPY!$AI$11:$AT$11,[2]CPPY!AI179:AT179)</f>
        <v>0</v>
      </c>
      <c r="AF179" s="69">
        <f>LOOKUP(12,'[2]Plan-Eco'!$AI$13:$AU$13,'[2]Plan-Eco'!$AI179:$AU179)</f>
        <v>-116748000.00000001</v>
      </c>
      <c r="AG179" s="69">
        <f>LOOKUP('[2]Report-Date'!$B$1,'[2]Plan-Eco'!$AI$13:$AU$13,'[2]Plan-Eco'!$AI179:$AU179)</f>
        <v>0</v>
      </c>
      <c r="AH179" s="69">
        <f>LOOKUP('[2]Report-Date'!$B$1,'[2]Actual-Eco'!$AI$13:$AU$13,'[2]Actual-Eco'!$AI179:$AU179)</f>
        <v>0</v>
      </c>
      <c r="AI179" s="68">
        <f t="shared" si="180"/>
        <v>0</v>
      </c>
      <c r="AJ179" s="68">
        <f t="shared" si="197"/>
        <v>0</v>
      </c>
      <c r="AK179" s="69">
        <f t="shared" si="181"/>
        <v>0</v>
      </c>
      <c r="AL179" s="69"/>
      <c r="AM179" s="69">
        <f>+LOOKUP('[2]Report-Date'!$B$1,[2]CPPY!$AW$11:$BH$11,[2]CPPY!AW179:BH179)</f>
        <v>0</v>
      </c>
      <c r="AN179" s="69">
        <f>LOOKUP(12,'[2]Plan-Eco'!$AW$13:$BH$13,'[2]Plan-Eco'!$AW179:$BH179)</f>
        <v>0</v>
      </c>
      <c r="AO179" s="69">
        <f>LOOKUP('[2]Report-Date'!$B$1,'[2]Plan-Eco'!$AW$13:$BH$13,'[2]Plan-Eco'!$AW179:$BH179)</f>
        <v>0</v>
      </c>
      <c r="AP179" s="69">
        <f>LOOKUP('[2]Report-Date'!$B$1,'[2]Actual-Eco'!$AW$13:$BI$13,'[2]Actual-Eco'!$AW179:$BI179)</f>
        <v>0</v>
      </c>
      <c r="AQ179" s="68">
        <f t="shared" si="182"/>
        <v>0</v>
      </c>
      <c r="AR179" s="68">
        <f t="shared" si="198"/>
        <v>0</v>
      </c>
      <c r="AS179" s="69">
        <f t="shared" si="183"/>
        <v>0</v>
      </c>
      <c r="AW179" s="43"/>
      <c r="AX179" s="43"/>
      <c r="AY179" s="176"/>
      <c r="AZ179" s="176"/>
      <c r="BA179" s="175"/>
      <c r="BB179" s="174"/>
    </row>
    <row r="180" spans="1:54">
      <c r="A180" s="43"/>
      <c r="B180" s="43"/>
      <c r="C180" s="175" t="s">
        <v>267</v>
      </c>
      <c r="D180" s="175"/>
      <c r="E180" s="175"/>
      <c r="F180" s="174"/>
      <c r="G180" s="69">
        <f t="shared" ref="G180:J201" si="200">+O180+W180+AE180+AM180</f>
        <v>0</v>
      </c>
      <c r="H180" s="69">
        <f t="shared" si="200"/>
        <v>273467500</v>
      </c>
      <c r="I180" s="69">
        <f t="shared" si="200"/>
        <v>203000000</v>
      </c>
      <c r="J180" s="69">
        <f t="shared" si="200"/>
        <v>208941174.84400001</v>
      </c>
      <c r="K180" s="68">
        <f t="shared" si="174"/>
        <v>102.92668711527094</v>
      </c>
      <c r="L180" s="68">
        <f t="shared" si="175"/>
        <v>76.40438986131808</v>
      </c>
      <c r="M180" s="69">
        <f t="shared" si="176"/>
        <v>5941174.8440000117</v>
      </c>
      <c r="N180" s="69"/>
      <c r="O180" s="69">
        <f>+LOOKUP('[2]Report-Date'!$B$1,[2]CPPY!$G$11:$R$11,[2]CPPY!G180:R180)</f>
        <v>0</v>
      </c>
      <c r="P180" s="69">
        <f>LOOKUP(12,'[2]Plan-Eco'!$G$13:$R$13,'[2]Plan-Eco'!$G180:$R180)</f>
        <v>390215500</v>
      </c>
      <c r="Q180" s="69">
        <f>LOOKUP('[2]Report-Date'!$B$1,'[2]Plan-Eco'!$G$13:$R$13,'[2]Plan-Eco'!$G180:$R180)</f>
        <v>203000000</v>
      </c>
      <c r="R180" s="69">
        <f>LOOKUP('[2]Report-Date'!$B$1,'[2]Actual-Eco'!$G$13:$R$13,'[2]Actual-Eco'!$G180:$R180)</f>
        <v>208941174.84400001</v>
      </c>
      <c r="S180" s="68">
        <f t="shared" si="191"/>
        <v>102.92668711527094</v>
      </c>
      <c r="T180" s="68">
        <f t="shared" si="192"/>
        <v>53.545073131128831</v>
      </c>
      <c r="U180" s="69">
        <f t="shared" si="196"/>
        <v>5941174.8440000117</v>
      </c>
      <c r="V180" s="69"/>
      <c r="W180" s="69">
        <f>LOOKUP('[2]Report-Date'!$B$1,[2]CPPY!$U$11:$AF$11,[2]CPPY!U180:AF180)</f>
        <v>0</v>
      </c>
      <c r="X180" s="69">
        <f>LOOKUP(12,'[2]Plan-Eco'!$U$13:$AG$13,'[2]Plan-Eco'!$U180:$AG180)</f>
        <v>0</v>
      </c>
      <c r="Y180" s="69">
        <f>LOOKUP('[2]Report-Date'!$B$1,'[2]Plan-Eco'!$U$13:$AG$13,'[2]Plan-Eco'!$U180:$AG180)</f>
        <v>0</v>
      </c>
      <c r="Z180" s="69">
        <f>LOOKUP('[2]Report-Date'!$B$1,'[2]Actual-Eco'!$U$13:$AG$13,'[2]Actual-Eco'!$U180:$AG180)</f>
        <v>0</v>
      </c>
      <c r="AA180" s="78">
        <f t="shared" si="193"/>
        <v>0</v>
      </c>
      <c r="AB180" s="78">
        <f t="shared" si="195"/>
        <v>0</v>
      </c>
      <c r="AC180" s="71">
        <f t="shared" si="194"/>
        <v>0</v>
      </c>
      <c r="AD180" s="69"/>
      <c r="AE180" s="71">
        <f>+LOOKUP('[2]Report-Date'!$B$1,[2]CPPY!$AI$11:$AT$11,[2]CPPY!AI180:AT180)</f>
        <v>0</v>
      </c>
      <c r="AF180" s="69">
        <f>LOOKUP(12,'[2]Plan-Eco'!$AI$13:$AU$13,'[2]Plan-Eco'!$AI180:$AU180)</f>
        <v>-116748000.00000001</v>
      </c>
      <c r="AG180" s="69">
        <f>LOOKUP('[2]Report-Date'!$B$1,'[2]Plan-Eco'!$AI$13:$AU$13,'[2]Plan-Eco'!$AI180:$AU180)</f>
        <v>0</v>
      </c>
      <c r="AH180" s="69">
        <f>LOOKUP('[2]Report-Date'!$B$1,'[2]Actual-Eco'!$AI$13:$AU$13,'[2]Actual-Eco'!$AI180:$AU180)</f>
        <v>0</v>
      </c>
      <c r="AI180" s="68">
        <f t="shared" si="180"/>
        <v>0</v>
      </c>
      <c r="AJ180" s="68">
        <f t="shared" si="197"/>
        <v>0</v>
      </c>
      <c r="AK180" s="69">
        <f t="shared" si="181"/>
        <v>0</v>
      </c>
      <c r="AL180" s="69"/>
      <c r="AM180" s="69">
        <f>+LOOKUP('[2]Report-Date'!$B$1,[2]CPPY!$AW$11:$BH$11,[2]CPPY!AW180:BH180)</f>
        <v>0</v>
      </c>
      <c r="AN180" s="69">
        <f>LOOKUP(12,'[2]Plan-Eco'!$AW$13:$BH$13,'[2]Plan-Eco'!$AW180:$BH180)</f>
        <v>0</v>
      </c>
      <c r="AO180" s="69">
        <f>LOOKUP('[2]Report-Date'!$B$1,'[2]Plan-Eco'!$AW$13:$BH$13,'[2]Plan-Eco'!$AW180:$BH180)</f>
        <v>0</v>
      </c>
      <c r="AP180" s="69">
        <f>LOOKUP('[2]Report-Date'!$B$1,'[2]Actual-Eco'!$AW$13:$BI$13,'[2]Actual-Eco'!$AW180:$BI180)</f>
        <v>0</v>
      </c>
      <c r="AQ180" s="68">
        <f t="shared" si="182"/>
        <v>0</v>
      </c>
      <c r="AR180" s="68">
        <f t="shared" si="198"/>
        <v>0</v>
      </c>
      <c r="AS180" s="69">
        <f t="shared" si="183"/>
        <v>0</v>
      </c>
      <c r="AW180" s="43"/>
      <c r="AX180" s="43"/>
      <c r="AY180" s="173"/>
      <c r="AZ180" s="173"/>
      <c r="BA180" s="173"/>
      <c r="BB180" s="173"/>
    </row>
    <row r="181" spans="1:54">
      <c r="A181" s="43"/>
      <c r="B181" s="43"/>
      <c r="C181" s="176" t="s">
        <v>268</v>
      </c>
      <c r="D181" s="176"/>
      <c r="E181" s="175"/>
      <c r="F181" s="174"/>
      <c r="G181" s="69">
        <f t="shared" si="200"/>
        <v>0</v>
      </c>
      <c r="H181" s="69">
        <f t="shared" si="200"/>
        <v>1912000000</v>
      </c>
      <c r="I181" s="69">
        <f t="shared" si="200"/>
        <v>360000000</v>
      </c>
      <c r="J181" s="69">
        <f t="shared" si="200"/>
        <v>455000000</v>
      </c>
      <c r="K181" s="68">
        <f t="shared" si="174"/>
        <v>126.38888888888889</v>
      </c>
      <c r="L181" s="68">
        <f t="shared" si="175"/>
        <v>23.797071129707113</v>
      </c>
      <c r="M181" s="69">
        <f t="shared" si="176"/>
        <v>95000000</v>
      </c>
      <c r="N181" s="69"/>
      <c r="O181" s="69">
        <f>+LOOKUP('[2]Report-Date'!$B$1,[2]CPPY!$G$11:$R$11,[2]CPPY!G181:R181)</f>
        <v>0</v>
      </c>
      <c r="P181" s="69">
        <f>LOOKUP(12,'[2]Plan-Eco'!$G$13:$R$13,'[2]Plan-Eco'!$G181:$R181)</f>
        <v>1912000000</v>
      </c>
      <c r="Q181" s="69">
        <f>LOOKUP('[2]Report-Date'!$B$1,'[2]Plan-Eco'!$G$13:$R$13,'[2]Plan-Eco'!$G181:$R181)</f>
        <v>360000000</v>
      </c>
      <c r="R181" s="69">
        <f>LOOKUP('[2]Report-Date'!$B$1,'[2]Actual-Eco'!$G$13:$R$13,'[2]Actual-Eco'!$G181:$R181)</f>
        <v>455000000</v>
      </c>
      <c r="S181" s="68">
        <f t="shared" si="191"/>
        <v>126.38888888888889</v>
      </c>
      <c r="T181" s="68">
        <f t="shared" si="192"/>
        <v>23.797071129707113</v>
      </c>
      <c r="U181" s="69">
        <f t="shared" si="196"/>
        <v>95000000</v>
      </c>
      <c r="V181" s="69"/>
      <c r="W181" s="69">
        <f>LOOKUP('[2]Report-Date'!$B$1,[2]CPPY!$U$11:$AF$11,[2]CPPY!U181:AF181)</f>
        <v>0</v>
      </c>
      <c r="X181" s="69">
        <f>LOOKUP(12,'[2]Plan-Eco'!$U$13:$AG$13,'[2]Plan-Eco'!$U181:$AG181)</f>
        <v>0</v>
      </c>
      <c r="Y181" s="69">
        <f>LOOKUP('[2]Report-Date'!$B$1,'[2]Plan-Eco'!$U$13:$AG$13,'[2]Plan-Eco'!$U181:$AG181)</f>
        <v>0</v>
      </c>
      <c r="Z181" s="69">
        <f>LOOKUP('[2]Report-Date'!$B$1,'[2]Actual-Eco'!$U$13:$AG$13,'[2]Actual-Eco'!$U181:$AG181)</f>
        <v>0</v>
      </c>
      <c r="AA181" s="78">
        <f t="shared" si="193"/>
        <v>0</v>
      </c>
      <c r="AB181" s="78">
        <f t="shared" si="195"/>
        <v>0</v>
      </c>
      <c r="AC181" s="71">
        <f t="shared" si="194"/>
        <v>0</v>
      </c>
      <c r="AD181" s="69"/>
      <c r="AE181" s="71">
        <f>+LOOKUP('[2]Report-Date'!$B$1,[2]CPPY!$AI$11:$AT$11,[2]CPPY!AI181:AT181)</f>
        <v>0</v>
      </c>
      <c r="AF181" s="69">
        <f>LOOKUP(12,'[2]Plan-Eco'!$AI$13:$AU$13,'[2]Plan-Eco'!$AI181:$AU181)</f>
        <v>0</v>
      </c>
      <c r="AG181" s="69">
        <f>LOOKUP('[2]Report-Date'!$B$1,'[2]Plan-Eco'!$AI$13:$AU$13,'[2]Plan-Eco'!$AI181:$AU181)</f>
        <v>0</v>
      </c>
      <c r="AH181" s="69">
        <f>LOOKUP('[2]Report-Date'!$B$1,'[2]Actual-Eco'!$AI$13:$AU$13,'[2]Actual-Eco'!$AI181:$AU181)</f>
        <v>0</v>
      </c>
      <c r="AI181" s="68">
        <f t="shared" si="180"/>
        <v>0</v>
      </c>
      <c r="AJ181" s="68">
        <f t="shared" si="197"/>
        <v>0</v>
      </c>
      <c r="AK181" s="69">
        <f t="shared" si="181"/>
        <v>0</v>
      </c>
      <c r="AL181" s="69"/>
      <c r="AM181" s="69">
        <f>+LOOKUP('[2]Report-Date'!$B$1,[2]CPPY!$AW$11:$BH$11,[2]CPPY!AW181:BH181)</f>
        <v>0</v>
      </c>
      <c r="AN181" s="69">
        <f>LOOKUP(12,'[2]Plan-Eco'!$AW$13:$BH$13,'[2]Plan-Eco'!$AW181:$BH181)</f>
        <v>0</v>
      </c>
      <c r="AO181" s="69">
        <f>LOOKUP('[2]Report-Date'!$B$1,'[2]Plan-Eco'!$AW$13:$BH$13,'[2]Plan-Eco'!$AW181:$BH181)</f>
        <v>0</v>
      </c>
      <c r="AP181" s="69">
        <f>LOOKUP('[2]Report-Date'!$B$1,'[2]Actual-Eco'!$AW$13:$BI$13,'[2]Actual-Eco'!$AW181:$BI181)</f>
        <v>0</v>
      </c>
      <c r="AQ181" s="68">
        <f t="shared" si="182"/>
        <v>0</v>
      </c>
      <c r="AR181" s="68">
        <f t="shared" si="198"/>
        <v>0</v>
      </c>
      <c r="AS181" s="69">
        <f t="shared" si="183"/>
        <v>0</v>
      </c>
      <c r="AW181" s="43"/>
      <c r="AX181" s="43"/>
      <c r="AY181" s="174"/>
      <c r="AZ181" s="174"/>
      <c r="BA181" s="174"/>
      <c r="BB181" s="174"/>
    </row>
    <row r="182" spans="1:54">
      <c r="A182" s="43"/>
      <c r="B182" s="43"/>
      <c r="C182" s="176" t="s">
        <v>269</v>
      </c>
      <c r="D182" s="176"/>
      <c r="E182" s="175"/>
      <c r="F182" s="174"/>
      <c r="G182" s="69">
        <f t="shared" si="200"/>
        <v>0</v>
      </c>
      <c r="H182" s="69">
        <f t="shared" si="200"/>
        <v>-1638532500</v>
      </c>
      <c r="I182" s="69">
        <f t="shared" si="200"/>
        <v>-157000000</v>
      </c>
      <c r="J182" s="69">
        <f t="shared" si="200"/>
        <v>-246058825.15599999</v>
      </c>
      <c r="K182" s="68">
        <f t="shared" si="174"/>
        <v>156.72536634140127</v>
      </c>
      <c r="L182" s="68">
        <f t="shared" si="175"/>
        <v>15.017024389568103</v>
      </c>
      <c r="M182" s="69">
        <f t="shared" si="176"/>
        <v>-89058825.155999988</v>
      </c>
      <c r="N182" s="69"/>
      <c r="O182" s="69">
        <f>+LOOKUP('[2]Report-Date'!$B$1,[2]CPPY!$G$11:$R$11,[2]CPPY!G182:R182)</f>
        <v>0</v>
      </c>
      <c r="P182" s="69">
        <f>LOOKUP(12,'[2]Plan-Eco'!$G$13:$R$13,'[2]Plan-Eco'!$G182:$R182)</f>
        <v>-1521784500</v>
      </c>
      <c r="Q182" s="69">
        <f>LOOKUP('[2]Report-Date'!$B$1,'[2]Plan-Eco'!$G$13:$R$13,'[2]Plan-Eco'!$G182:$R182)</f>
        <v>-157000000</v>
      </c>
      <c r="R182" s="69">
        <f>LOOKUP('[2]Report-Date'!$B$1,'[2]Actual-Eco'!$G$13:$R$13,'[2]Actual-Eco'!$G182:$R182)</f>
        <v>-246058825.15599999</v>
      </c>
      <c r="S182" s="68">
        <f t="shared" si="191"/>
        <v>156.72536634140127</v>
      </c>
      <c r="T182" s="68">
        <f t="shared" si="192"/>
        <v>16.169097868719255</v>
      </c>
      <c r="U182" s="69">
        <f t="shared" si="196"/>
        <v>-89058825.155999988</v>
      </c>
      <c r="V182" s="69"/>
      <c r="W182" s="69">
        <f>LOOKUP('[2]Report-Date'!$B$1,[2]CPPY!$U$11:$AF$11,[2]CPPY!U182:AF182)</f>
        <v>0</v>
      </c>
      <c r="X182" s="69">
        <f>LOOKUP(12,'[2]Plan-Eco'!$U$13:$AG$13,'[2]Plan-Eco'!$U182:$AG182)</f>
        <v>0</v>
      </c>
      <c r="Y182" s="69">
        <f>LOOKUP('[2]Report-Date'!$B$1,'[2]Plan-Eco'!$U$13:$AG$13,'[2]Plan-Eco'!$U182:$AG182)</f>
        <v>0</v>
      </c>
      <c r="Z182" s="69">
        <f>LOOKUP('[2]Report-Date'!$B$1,'[2]Actual-Eco'!$U$13:$AG$13,'[2]Actual-Eco'!$U182:$AG182)</f>
        <v>0</v>
      </c>
      <c r="AA182" s="78">
        <f t="shared" si="193"/>
        <v>0</v>
      </c>
      <c r="AB182" s="78">
        <f t="shared" si="195"/>
        <v>0</v>
      </c>
      <c r="AC182" s="71">
        <f t="shared" si="194"/>
        <v>0</v>
      </c>
      <c r="AD182" s="69"/>
      <c r="AE182" s="71">
        <f>+LOOKUP('[2]Report-Date'!$B$1,[2]CPPY!$AI$11:$AT$11,[2]CPPY!AI182:AT182)</f>
        <v>0</v>
      </c>
      <c r="AF182" s="69">
        <f>LOOKUP(12,'[2]Plan-Eco'!$AI$13:$AU$13,'[2]Plan-Eco'!$AI182:$AU182)</f>
        <v>-116748000.00000001</v>
      </c>
      <c r="AG182" s="69">
        <f>LOOKUP('[2]Report-Date'!$B$1,'[2]Plan-Eco'!$AI$13:$AU$13,'[2]Plan-Eco'!$AI182:$AU182)</f>
        <v>0</v>
      </c>
      <c r="AH182" s="69">
        <f>LOOKUP('[2]Report-Date'!$B$1,'[2]Actual-Eco'!$AI$13:$AU$13,'[2]Actual-Eco'!$AI182:$AU182)</f>
        <v>0</v>
      </c>
      <c r="AI182" s="68">
        <f t="shared" si="180"/>
        <v>0</v>
      </c>
      <c r="AJ182" s="68">
        <f t="shared" si="197"/>
        <v>0</v>
      </c>
      <c r="AK182" s="69">
        <f t="shared" si="181"/>
        <v>0</v>
      </c>
      <c r="AL182" s="69"/>
      <c r="AM182" s="69">
        <f>+LOOKUP('[2]Report-Date'!$B$1,[2]CPPY!$AW$11:$BH$11,[2]CPPY!AW182:BH182)</f>
        <v>0</v>
      </c>
      <c r="AN182" s="69">
        <f>LOOKUP(12,'[2]Plan-Eco'!$AW$13:$BH$13,'[2]Plan-Eco'!$AW182:$BH182)</f>
        <v>0</v>
      </c>
      <c r="AO182" s="69">
        <f>LOOKUP('[2]Report-Date'!$B$1,'[2]Plan-Eco'!$AW$13:$BH$13,'[2]Plan-Eco'!$AW182:$BH182)</f>
        <v>0</v>
      </c>
      <c r="AP182" s="69">
        <f>LOOKUP('[2]Report-Date'!$B$1,'[2]Actual-Eco'!$AW$13:$BI$13,'[2]Actual-Eco'!$AW182:$BI182)</f>
        <v>0</v>
      </c>
      <c r="AQ182" s="68">
        <f t="shared" si="182"/>
        <v>0</v>
      </c>
      <c r="AR182" s="68">
        <f t="shared" si="198"/>
        <v>0</v>
      </c>
      <c r="AS182" s="69">
        <f t="shared" si="183"/>
        <v>0</v>
      </c>
      <c r="AW182" s="43"/>
      <c r="AX182" s="43"/>
      <c r="AY182" s="175"/>
      <c r="AZ182" s="175"/>
      <c r="BA182" s="175"/>
      <c r="BB182" s="175"/>
    </row>
    <row r="183" spans="1:54">
      <c r="A183" s="43"/>
      <c r="B183" s="43"/>
      <c r="C183" s="173" t="s">
        <v>270</v>
      </c>
      <c r="D183" s="173"/>
      <c r="E183" s="173"/>
      <c r="F183" s="173"/>
      <c r="G183" s="69">
        <f t="shared" si="200"/>
        <v>162313760.39853001</v>
      </c>
      <c r="H183" s="69">
        <f t="shared" si="200"/>
        <v>410268306.47999996</v>
      </c>
      <c r="I183" s="69">
        <f t="shared" si="200"/>
        <v>97224963.680000007</v>
      </c>
      <c r="J183" s="69">
        <f>+R183+Z183+AH183+AP183</f>
        <v>-16163133.603559999</v>
      </c>
      <c r="K183" s="68">
        <f t="shared" si="174"/>
        <v>-16.624468646507594</v>
      </c>
      <c r="L183" s="68">
        <f t="shared" si="175"/>
        <v>-3.9396495776716618</v>
      </c>
      <c r="M183" s="69">
        <f t="shared" si="176"/>
        <v>-113388097.28356001</v>
      </c>
      <c r="N183" s="69"/>
      <c r="O183" s="69">
        <f>+LOOKUP('[2]Report-Date'!$B$1,[2]CPPY!$G$11:$R$11,[2]CPPY!G183:R183)</f>
        <v>10313760.398529999</v>
      </c>
      <c r="P183" s="69">
        <f>LOOKUP(12,'[2]Plan-Eco'!$G$13:$R$13,'[2]Plan-Eco'!$G183:$R183)</f>
        <v>365470936.27999997</v>
      </c>
      <c r="Q183" s="69">
        <f>LOOKUP('[2]Report-Date'!$B$1,'[2]Plan-Eco'!$G$13:$R$13,'[2]Plan-Eco'!$G183:$R183)</f>
        <v>97024473.780000001</v>
      </c>
      <c r="R183" s="69">
        <f>LOOKUP('[2]Report-Date'!$B$1,'[2]Actual-Eco'!$G$13:$R$13,'[2]Actual-Eco'!$G183:$R183)</f>
        <v>-16163133.603559999</v>
      </c>
      <c r="S183" s="68">
        <f t="shared" si="191"/>
        <v>-16.658821196195721</v>
      </c>
      <c r="T183" s="68">
        <f t="shared" si="192"/>
        <v>-4.4225496473341614</v>
      </c>
      <c r="U183" s="69">
        <f t="shared" si="196"/>
        <v>-113187607.38356</v>
      </c>
      <c r="V183" s="69"/>
      <c r="W183" s="69">
        <f>LOOKUP('[2]Report-Date'!$B$1,[2]CPPY!$U$11:$AF$11,[2]CPPY!U183:AF183)</f>
        <v>0</v>
      </c>
      <c r="X183" s="69">
        <f>LOOKUP(12,'[2]Plan-Eco'!$U$13:$AG$13,'[2]Plan-Eco'!$U183:$AG183)</f>
        <v>44797370.199999996</v>
      </c>
      <c r="Y183" s="69">
        <f>LOOKUP('[2]Report-Date'!$B$1,'[2]Plan-Eco'!$U$13:$AG$13,'[2]Plan-Eco'!$U183:$AG183)</f>
        <v>200489.9</v>
      </c>
      <c r="Z183" s="69">
        <f>LOOKUP('[2]Report-Date'!$B$1,'[2]Actual-Eco'!$U$13:$AG$13,'[2]Actual-Eco'!$U183:$AG183)</f>
        <v>0</v>
      </c>
      <c r="AA183" s="78">
        <f t="shared" si="193"/>
        <v>0</v>
      </c>
      <c r="AB183" s="78">
        <f t="shared" si="195"/>
        <v>0</v>
      </c>
      <c r="AC183" s="71">
        <f t="shared" si="194"/>
        <v>-200489.9</v>
      </c>
      <c r="AD183" s="69"/>
      <c r="AE183" s="71">
        <f>+LOOKUP('[2]Report-Date'!$B$1,[2]CPPY!$AI$11:$AT$11,[2]CPPY!AI183:AT183)</f>
        <v>152000000</v>
      </c>
      <c r="AF183" s="69">
        <f>LOOKUP(12,'[2]Plan-Eco'!$AI$13:$AU$13,'[2]Plan-Eco'!$AI183:$AU183)</f>
        <v>0</v>
      </c>
      <c r="AG183" s="69">
        <f>LOOKUP('[2]Report-Date'!$B$1,'[2]Plan-Eco'!$AI$13:$AU$13,'[2]Plan-Eco'!$AI183:$AU183)</f>
        <v>0</v>
      </c>
      <c r="AH183" s="69">
        <f>LOOKUP('[2]Report-Date'!$B$1,'[2]Actual-Eco'!$AI$13:$AU$13,'[2]Actual-Eco'!$AI183:$AU183)</f>
        <v>0</v>
      </c>
      <c r="AI183" s="68">
        <f t="shared" si="180"/>
        <v>0</v>
      </c>
      <c r="AJ183" s="68">
        <f t="shared" si="197"/>
        <v>0</v>
      </c>
      <c r="AK183" s="69">
        <f t="shared" si="181"/>
        <v>0</v>
      </c>
      <c r="AL183" s="69"/>
      <c r="AM183" s="69">
        <f>+LOOKUP('[2]Report-Date'!$B$1,[2]CPPY!$AW$11:$BH$11,[2]CPPY!AW183:BH183)</f>
        <v>0</v>
      </c>
      <c r="AN183" s="69">
        <f>LOOKUP(12,'[2]Plan-Eco'!$AW$13:$BH$13,'[2]Plan-Eco'!$AW183:$BH183)</f>
        <v>0</v>
      </c>
      <c r="AO183" s="69">
        <f>LOOKUP('[2]Report-Date'!$B$1,'[2]Plan-Eco'!$AW$13:$BH$13,'[2]Plan-Eco'!$AW183:$BH183)</f>
        <v>0</v>
      </c>
      <c r="AP183" s="69">
        <f>LOOKUP('[2]Report-Date'!$B$1,'[2]Actual-Eco'!$AW$13:$BI$13,'[2]Actual-Eco'!$AW183:$BI183)</f>
        <v>0</v>
      </c>
      <c r="AQ183" s="68">
        <f t="shared" si="182"/>
        <v>0</v>
      </c>
      <c r="AR183" s="68">
        <f t="shared" si="198"/>
        <v>0</v>
      </c>
      <c r="AS183" s="69">
        <f t="shared" si="183"/>
        <v>0</v>
      </c>
      <c r="AW183" s="43"/>
      <c r="AX183" s="43"/>
      <c r="AY183" s="176"/>
      <c r="AZ183" s="176"/>
      <c r="BA183" s="175"/>
      <c r="BB183" s="175"/>
    </row>
    <row r="184" spans="1:54">
      <c r="A184" s="43"/>
      <c r="B184" s="43"/>
      <c r="C184" s="174" t="s">
        <v>271</v>
      </c>
      <c r="D184" s="174"/>
      <c r="E184" s="174"/>
      <c r="F184" s="174"/>
      <c r="G184" s="69">
        <f t="shared" si="200"/>
        <v>150335080.22578001</v>
      </c>
      <c r="H184" s="69">
        <f t="shared" si="200"/>
        <v>-2683959.48</v>
      </c>
      <c r="I184" s="69">
        <f t="shared" si="200"/>
        <v>-1341979.74</v>
      </c>
      <c r="J184" s="69">
        <f t="shared" si="200"/>
        <v>-1720323.44655</v>
      </c>
      <c r="K184" s="68">
        <f t="shared" si="174"/>
        <v>128.19295219389826</v>
      </c>
      <c r="L184" s="68">
        <f t="shared" si="175"/>
        <v>64.096476096949132</v>
      </c>
      <c r="M184" s="69">
        <f t="shared" si="176"/>
        <v>-378343.70655</v>
      </c>
      <c r="N184" s="69"/>
      <c r="O184" s="69">
        <f>+LOOKUP('[2]Report-Date'!$B$1,[2]CPPY!$G$11:$R$11,[2]CPPY!G184:R184)</f>
        <v>-1664919.77422</v>
      </c>
      <c r="P184" s="69">
        <f>LOOKUP(12,'[2]Plan-Eco'!$G$13:$R$13,'[2]Plan-Eco'!$G184:$R184)</f>
        <v>-2683959.48</v>
      </c>
      <c r="Q184" s="69">
        <f>LOOKUP('[2]Report-Date'!$B$1,'[2]Plan-Eco'!$G$13:$R$13,'[2]Plan-Eco'!$G184:$R184)</f>
        <v>-1341979.74</v>
      </c>
      <c r="R184" s="69">
        <f>LOOKUP('[2]Report-Date'!$B$1,'[2]Actual-Eco'!$G$13:$R$13,'[2]Actual-Eco'!$G184:$R184)</f>
        <v>-1720323.44655</v>
      </c>
      <c r="S184" s="68">
        <f t="shared" si="191"/>
        <v>128.19295219389826</v>
      </c>
      <c r="T184" s="68">
        <f t="shared" si="192"/>
        <v>64.096476096949132</v>
      </c>
      <c r="U184" s="69">
        <f t="shared" si="196"/>
        <v>-378343.70655</v>
      </c>
      <c r="V184" s="69"/>
      <c r="W184" s="69">
        <f>LOOKUP('[2]Report-Date'!$B$1,[2]CPPY!$U$11:$AF$11,[2]CPPY!U184:AF184)</f>
        <v>0</v>
      </c>
      <c r="X184" s="69">
        <f>LOOKUP(12,'[2]Plan-Eco'!$U$13:$AG$13,'[2]Plan-Eco'!$U184:$AG184)</f>
        <v>0</v>
      </c>
      <c r="Y184" s="69">
        <f>LOOKUP('[2]Report-Date'!$B$1,'[2]Plan-Eco'!$U$13:$AG$13,'[2]Plan-Eco'!$U184:$AG184)</f>
        <v>0</v>
      </c>
      <c r="Z184" s="69">
        <f>LOOKUP('[2]Report-Date'!$B$1,'[2]Actual-Eco'!$U$13:$AG$13,'[2]Actual-Eco'!$U184:$AG184)</f>
        <v>0</v>
      </c>
      <c r="AA184" s="78">
        <f t="shared" si="193"/>
        <v>0</v>
      </c>
      <c r="AB184" s="78">
        <f t="shared" si="195"/>
        <v>0</v>
      </c>
      <c r="AC184" s="71">
        <f t="shared" si="194"/>
        <v>0</v>
      </c>
      <c r="AD184" s="69"/>
      <c r="AE184" s="71">
        <f>+LOOKUP('[2]Report-Date'!$B$1,[2]CPPY!$AI$11:$AT$11,[2]CPPY!AI184:AT184)</f>
        <v>152000000</v>
      </c>
      <c r="AF184" s="69">
        <f>LOOKUP(12,'[2]Plan-Eco'!$AI$13:$AU$13,'[2]Plan-Eco'!$AI184:$AU184)</f>
        <v>0</v>
      </c>
      <c r="AG184" s="69">
        <f>LOOKUP('[2]Report-Date'!$B$1,'[2]Plan-Eco'!$AI$13:$AU$13,'[2]Plan-Eco'!$AI184:$AU184)</f>
        <v>0</v>
      </c>
      <c r="AH184" s="69">
        <f>LOOKUP('[2]Report-Date'!$B$1,'[2]Actual-Eco'!$AI$13:$AU$13,'[2]Actual-Eco'!$AI184:$AU184)</f>
        <v>0</v>
      </c>
      <c r="AI184" s="68">
        <f t="shared" si="180"/>
        <v>0</v>
      </c>
      <c r="AJ184" s="68">
        <f t="shared" si="197"/>
        <v>0</v>
      </c>
      <c r="AK184" s="69">
        <f t="shared" si="181"/>
        <v>0</v>
      </c>
      <c r="AL184" s="69"/>
      <c r="AM184" s="69">
        <f>+LOOKUP('[2]Report-Date'!$B$1,[2]CPPY!$AW$11:$BH$11,[2]CPPY!AW184:BH184)</f>
        <v>0</v>
      </c>
      <c r="AN184" s="69">
        <f>LOOKUP(12,'[2]Plan-Eco'!$AW$13:$BH$13,'[2]Plan-Eco'!$AW184:$BH184)</f>
        <v>0</v>
      </c>
      <c r="AO184" s="69">
        <f>LOOKUP('[2]Report-Date'!$B$1,'[2]Plan-Eco'!$AW$13:$BH$13,'[2]Plan-Eco'!$AW184:$BH184)</f>
        <v>0</v>
      </c>
      <c r="AP184" s="69">
        <f>LOOKUP('[2]Report-Date'!$B$1,'[2]Actual-Eco'!$AW$13:$BI$13,'[2]Actual-Eco'!$AW184:$BI184)</f>
        <v>0</v>
      </c>
      <c r="AQ184" s="68">
        <f t="shared" si="182"/>
        <v>0</v>
      </c>
      <c r="AR184" s="68">
        <f t="shared" si="198"/>
        <v>0</v>
      </c>
      <c r="AS184" s="69">
        <f t="shared" si="183"/>
        <v>0</v>
      </c>
      <c r="AW184" s="43"/>
      <c r="AX184" s="43"/>
      <c r="AY184" s="176"/>
      <c r="AZ184" s="176"/>
      <c r="BA184" s="175"/>
      <c r="BB184" s="175"/>
    </row>
    <row r="185" spans="1:54">
      <c r="A185" s="43"/>
      <c r="B185" s="43"/>
      <c r="C185" s="175" t="s">
        <v>272</v>
      </c>
      <c r="D185" s="175"/>
      <c r="E185" s="175"/>
      <c r="F185" s="175"/>
      <c r="G185" s="69">
        <f t="shared" si="200"/>
        <v>150335080.22578001</v>
      </c>
      <c r="H185" s="69">
        <f>+P185+X185+AF185+AN185</f>
        <v>-2683959.48</v>
      </c>
      <c r="I185" s="69">
        <f>+Q185+Y185+AG185+AO185</f>
        <v>-1341979.74</v>
      </c>
      <c r="J185" s="69">
        <f t="shared" si="200"/>
        <v>-1720323.44655</v>
      </c>
      <c r="K185" s="68">
        <f t="shared" si="174"/>
        <v>128.19295219389826</v>
      </c>
      <c r="L185" s="68">
        <f t="shared" si="175"/>
        <v>64.096476096949132</v>
      </c>
      <c r="M185" s="69">
        <f t="shared" si="176"/>
        <v>-378343.70655</v>
      </c>
      <c r="N185" s="69"/>
      <c r="O185" s="69">
        <f>+LOOKUP('[2]Report-Date'!$B$1,[2]CPPY!$G$11:$R$11,[2]CPPY!G185:R185)</f>
        <v>-1664919.77422</v>
      </c>
      <c r="P185" s="69">
        <f>LOOKUP(12,'[2]Plan-Eco'!$G$13:$R$13,'[2]Plan-Eco'!$G185:$R185)</f>
        <v>-2683959.48</v>
      </c>
      <c r="Q185" s="69">
        <f>LOOKUP('[2]Report-Date'!$B$1,'[2]Plan-Eco'!$G$13:$R$13,'[2]Plan-Eco'!$G185:$R185)</f>
        <v>-1341979.74</v>
      </c>
      <c r="R185" s="69">
        <f>LOOKUP('[2]Report-Date'!$B$1,'[2]Actual-Eco'!$G$13:$R$13,'[2]Actual-Eco'!$G185:$R185)</f>
        <v>-1720323.44655</v>
      </c>
      <c r="S185" s="68">
        <f t="shared" si="191"/>
        <v>128.19295219389826</v>
      </c>
      <c r="T185" s="68">
        <f t="shared" si="192"/>
        <v>64.096476096949132</v>
      </c>
      <c r="U185" s="69">
        <f t="shared" si="196"/>
        <v>-378343.70655</v>
      </c>
      <c r="V185" s="69"/>
      <c r="W185" s="69">
        <f>LOOKUP('[2]Report-Date'!$B$1,[2]CPPY!$U$11:$AF$11,[2]CPPY!U185:AF185)</f>
        <v>0</v>
      </c>
      <c r="X185" s="69">
        <f>LOOKUP(12,'[2]Plan-Eco'!$U$13:$AG$13,'[2]Plan-Eco'!$U185:$AG185)</f>
        <v>0</v>
      </c>
      <c r="Y185" s="69">
        <f>LOOKUP('[2]Report-Date'!$B$1,'[2]Plan-Eco'!$U$13:$AG$13,'[2]Plan-Eco'!$U185:$AG185)</f>
        <v>0</v>
      </c>
      <c r="Z185" s="69">
        <f>LOOKUP('[2]Report-Date'!$B$1,'[2]Actual-Eco'!$U$13:$AG$13,'[2]Actual-Eco'!$U185:$AG185)</f>
        <v>0</v>
      </c>
      <c r="AA185" s="78">
        <f t="shared" si="193"/>
        <v>0</v>
      </c>
      <c r="AB185" s="78">
        <f t="shared" si="195"/>
        <v>0</v>
      </c>
      <c r="AC185" s="71">
        <f t="shared" si="194"/>
        <v>0</v>
      </c>
      <c r="AD185" s="69"/>
      <c r="AE185" s="71">
        <f>+LOOKUP('[2]Report-Date'!$B$1,[2]CPPY!$AI$11:$AT$11,[2]CPPY!AI185:AT185)</f>
        <v>152000000</v>
      </c>
      <c r="AF185" s="69">
        <f>LOOKUP(12,'[2]Plan-Eco'!$AI$13:$AU$13,'[2]Plan-Eco'!$AI185:$AU185)</f>
        <v>0</v>
      </c>
      <c r="AG185" s="69">
        <f>LOOKUP('[2]Report-Date'!$B$1,'[2]Plan-Eco'!$AI$13:$AU$13,'[2]Plan-Eco'!$AI185:$AU185)</f>
        <v>0</v>
      </c>
      <c r="AH185" s="69">
        <f>LOOKUP('[2]Report-Date'!$B$1,'[2]Actual-Eco'!$AI$13:$AU$13,'[2]Actual-Eco'!$AI185:$AU185)</f>
        <v>0</v>
      </c>
      <c r="AI185" s="68">
        <f t="shared" si="180"/>
        <v>0</v>
      </c>
      <c r="AJ185" s="68">
        <f t="shared" si="197"/>
        <v>0</v>
      </c>
      <c r="AK185" s="69">
        <f t="shared" si="181"/>
        <v>0</v>
      </c>
      <c r="AL185" s="69"/>
      <c r="AM185" s="69">
        <f>+LOOKUP('[2]Report-Date'!$B$1,[2]CPPY!$AW$11:$BH$11,[2]CPPY!AW185:BH185)</f>
        <v>0</v>
      </c>
      <c r="AN185" s="69">
        <f>LOOKUP(12,'[2]Plan-Eco'!$AW$13:$BH$13,'[2]Plan-Eco'!$AW185:$BH185)</f>
        <v>0</v>
      </c>
      <c r="AO185" s="69">
        <f>LOOKUP('[2]Report-Date'!$B$1,'[2]Plan-Eco'!$AW$13:$BH$13,'[2]Plan-Eco'!$AW185:$BH185)</f>
        <v>0</v>
      </c>
      <c r="AP185" s="69">
        <f>LOOKUP('[2]Report-Date'!$B$1,'[2]Actual-Eco'!$AW$13:$BI$13,'[2]Actual-Eco'!$AW185:$BI185)</f>
        <v>0</v>
      </c>
      <c r="AQ185" s="68">
        <f t="shared" si="182"/>
        <v>0</v>
      </c>
      <c r="AR185" s="68">
        <f t="shared" si="198"/>
        <v>0</v>
      </c>
      <c r="AS185" s="69">
        <f t="shared" si="183"/>
        <v>0</v>
      </c>
      <c r="AW185" s="43"/>
      <c r="AX185" s="43"/>
      <c r="AY185" s="175"/>
      <c r="AZ185" s="175"/>
      <c r="BA185" s="175"/>
      <c r="BB185" s="175"/>
    </row>
    <row r="186" spans="1:54">
      <c r="A186" s="43"/>
      <c r="B186" s="43"/>
      <c r="C186" s="176" t="s">
        <v>273</v>
      </c>
      <c r="D186" s="176"/>
      <c r="E186" s="175"/>
      <c r="F186" s="175"/>
      <c r="G186" s="69">
        <f t="shared" si="200"/>
        <v>152000000</v>
      </c>
      <c r="H186" s="69">
        <f t="shared" si="200"/>
        <v>0</v>
      </c>
      <c r="I186" s="69">
        <f t="shared" si="200"/>
        <v>0</v>
      </c>
      <c r="J186" s="69">
        <f t="shared" si="200"/>
        <v>0</v>
      </c>
      <c r="K186" s="68">
        <f t="shared" si="174"/>
        <v>0</v>
      </c>
      <c r="L186" s="68">
        <f t="shared" si="175"/>
        <v>0</v>
      </c>
      <c r="M186" s="69">
        <f t="shared" si="176"/>
        <v>0</v>
      </c>
      <c r="N186" s="69"/>
      <c r="O186" s="69">
        <f>+LOOKUP('[2]Report-Date'!$B$1,[2]CPPY!$G$11:$R$11,[2]CPPY!G186:R186)</f>
        <v>0</v>
      </c>
      <c r="P186" s="69">
        <f>LOOKUP(12,'[2]Plan-Eco'!$G$13:$R$13,'[2]Plan-Eco'!$G186:$R186)</f>
        <v>0</v>
      </c>
      <c r="Q186" s="69">
        <f>LOOKUP('[2]Report-Date'!$B$1,'[2]Plan-Eco'!$G$13:$R$13,'[2]Plan-Eco'!$G186:$R186)</f>
        <v>0</v>
      </c>
      <c r="R186" s="69">
        <f>LOOKUP('[2]Report-Date'!$B$1,'[2]Actual-Eco'!$G$13:$R$13,'[2]Actual-Eco'!$G186:$R186)</f>
        <v>0</v>
      </c>
      <c r="S186" s="68">
        <f t="shared" si="191"/>
        <v>0</v>
      </c>
      <c r="T186" s="68">
        <f t="shared" si="192"/>
        <v>0</v>
      </c>
      <c r="U186" s="69">
        <f t="shared" si="196"/>
        <v>0</v>
      </c>
      <c r="V186" s="69"/>
      <c r="W186" s="69">
        <f>LOOKUP('[2]Report-Date'!$B$1,[2]CPPY!$U$11:$AF$11,[2]CPPY!U186:AF186)</f>
        <v>0</v>
      </c>
      <c r="X186" s="69">
        <f>LOOKUP(12,'[2]Plan-Eco'!$U$13:$AG$13,'[2]Plan-Eco'!$U186:$AG186)</f>
        <v>0</v>
      </c>
      <c r="Y186" s="69">
        <f>LOOKUP('[2]Report-Date'!$B$1,'[2]Plan-Eco'!$U$13:$AG$13,'[2]Plan-Eco'!$U186:$AG186)</f>
        <v>0</v>
      </c>
      <c r="Z186" s="69">
        <f>LOOKUP('[2]Report-Date'!$B$1,'[2]Actual-Eco'!$U$13:$AG$13,'[2]Actual-Eco'!$U186:$AG186)</f>
        <v>0</v>
      </c>
      <c r="AA186" s="78">
        <f t="shared" si="193"/>
        <v>0</v>
      </c>
      <c r="AB186" s="78">
        <f t="shared" si="195"/>
        <v>0</v>
      </c>
      <c r="AC186" s="71">
        <f t="shared" si="194"/>
        <v>0</v>
      </c>
      <c r="AD186" s="69"/>
      <c r="AE186" s="71">
        <f>+LOOKUP('[2]Report-Date'!$B$1,[2]CPPY!$AI$11:$AT$11,[2]CPPY!AI186:AT186)</f>
        <v>152000000</v>
      </c>
      <c r="AF186" s="69">
        <f>LOOKUP(12,'[2]Plan-Eco'!$AI$13:$AU$13,'[2]Plan-Eco'!$AI186:$AU186)</f>
        <v>0</v>
      </c>
      <c r="AG186" s="69">
        <f>LOOKUP('[2]Report-Date'!$B$1,'[2]Plan-Eco'!$AI$13:$AU$13,'[2]Plan-Eco'!$AI186:$AU186)</f>
        <v>0</v>
      </c>
      <c r="AH186" s="69">
        <f>LOOKUP('[2]Report-Date'!$B$1,'[2]Actual-Eco'!$AI$13:$AU$13,'[2]Actual-Eco'!$AI186:$AU186)</f>
        <v>0</v>
      </c>
      <c r="AI186" s="68">
        <f t="shared" si="180"/>
        <v>0</v>
      </c>
      <c r="AJ186" s="68">
        <f t="shared" si="197"/>
        <v>0</v>
      </c>
      <c r="AK186" s="69">
        <f t="shared" si="181"/>
        <v>0</v>
      </c>
      <c r="AL186" s="69"/>
      <c r="AM186" s="69">
        <f>+LOOKUP('[2]Report-Date'!$B$1,[2]CPPY!$AW$11:$BH$11,[2]CPPY!AW186:BH186)</f>
        <v>0</v>
      </c>
      <c r="AN186" s="69">
        <f>LOOKUP(12,'[2]Plan-Eco'!$AW$13:$BH$13,'[2]Plan-Eco'!$AW186:$BH186)</f>
        <v>0</v>
      </c>
      <c r="AO186" s="69">
        <f>LOOKUP('[2]Report-Date'!$B$1,'[2]Plan-Eco'!$AW$13:$BH$13,'[2]Plan-Eco'!$AW186:$BH186)</f>
        <v>0</v>
      </c>
      <c r="AP186" s="69">
        <f>LOOKUP('[2]Report-Date'!$B$1,'[2]Actual-Eco'!$AW$13:$BI$13,'[2]Actual-Eco'!$AW186:$BI186)</f>
        <v>0</v>
      </c>
      <c r="AQ186" s="68">
        <f t="shared" si="182"/>
        <v>0</v>
      </c>
      <c r="AR186" s="68">
        <f t="shared" si="198"/>
        <v>0</v>
      </c>
      <c r="AS186" s="69">
        <f t="shared" si="183"/>
        <v>0</v>
      </c>
      <c r="AW186" s="43"/>
      <c r="AX186" s="43"/>
      <c r="AY186" s="174"/>
      <c r="AZ186" s="174"/>
      <c r="BA186" s="174"/>
      <c r="BB186" s="174"/>
    </row>
    <row r="187" spans="1:54">
      <c r="A187" s="43"/>
      <c r="B187" s="43"/>
      <c r="C187" s="176" t="s">
        <v>274</v>
      </c>
      <c r="D187" s="176"/>
      <c r="E187" s="175"/>
      <c r="F187" s="175"/>
      <c r="G187" s="69">
        <f t="shared" si="200"/>
        <v>-1664919.77422</v>
      </c>
      <c r="H187" s="69">
        <f>+P187+X187+AF187+AN187</f>
        <v>-2683959.48</v>
      </c>
      <c r="I187" s="69">
        <f>+Q187+Y187+AG187+AO187</f>
        <v>-1341979.74</v>
      </c>
      <c r="J187" s="69">
        <f t="shared" si="200"/>
        <v>-1720323.44655</v>
      </c>
      <c r="K187" s="68">
        <f t="shared" si="174"/>
        <v>128.19295219389826</v>
      </c>
      <c r="L187" s="68">
        <f t="shared" si="175"/>
        <v>64.096476096949132</v>
      </c>
      <c r="M187" s="69">
        <f t="shared" si="176"/>
        <v>-378343.70655</v>
      </c>
      <c r="N187" s="69"/>
      <c r="O187" s="69">
        <f>+LOOKUP('[2]Report-Date'!$B$1,[2]CPPY!$G$11:$R$11,[2]CPPY!G187:R187)</f>
        <v>-1664919.77422</v>
      </c>
      <c r="P187" s="69">
        <f>LOOKUP(12,'[2]Plan-Eco'!$G$13:$R$13,'[2]Plan-Eco'!$G187:$R187)</f>
        <v>-2683959.48</v>
      </c>
      <c r="Q187" s="69">
        <f>LOOKUP('[2]Report-Date'!$B$1,'[2]Plan-Eco'!$G$13:$R$13,'[2]Plan-Eco'!$G187:$R187)</f>
        <v>-1341979.74</v>
      </c>
      <c r="R187" s="69">
        <f>LOOKUP('[2]Report-Date'!$B$1,'[2]Actual-Eco'!$G$13:$R$13,'[2]Actual-Eco'!$G187:$R187)</f>
        <v>-1720323.44655</v>
      </c>
      <c r="S187" s="68">
        <f t="shared" si="191"/>
        <v>128.19295219389826</v>
      </c>
      <c r="T187" s="68">
        <f t="shared" si="192"/>
        <v>64.096476096949132</v>
      </c>
      <c r="U187" s="69">
        <f t="shared" si="196"/>
        <v>-378343.70655</v>
      </c>
      <c r="V187" s="69"/>
      <c r="W187" s="69">
        <f>LOOKUP('[2]Report-Date'!$B$1,[2]CPPY!$U$11:$AF$11,[2]CPPY!U187:AF187)</f>
        <v>0</v>
      </c>
      <c r="X187" s="69">
        <f>LOOKUP(12,'[2]Plan-Eco'!$U$13:$AG$13,'[2]Plan-Eco'!$U187:$AG187)</f>
        <v>0</v>
      </c>
      <c r="Y187" s="69">
        <f>LOOKUP('[2]Report-Date'!$B$1,'[2]Plan-Eco'!$U$13:$AG$13,'[2]Plan-Eco'!$U187:$AG187)</f>
        <v>0</v>
      </c>
      <c r="Z187" s="69">
        <f>LOOKUP('[2]Report-Date'!$B$1,'[2]Actual-Eco'!$U$13:$AG$13,'[2]Actual-Eco'!$U187:$AG187)</f>
        <v>0</v>
      </c>
      <c r="AA187" s="78">
        <f t="shared" si="193"/>
        <v>0</v>
      </c>
      <c r="AB187" s="78">
        <f t="shared" si="195"/>
        <v>0</v>
      </c>
      <c r="AC187" s="71">
        <f t="shared" si="194"/>
        <v>0</v>
      </c>
      <c r="AD187" s="69"/>
      <c r="AE187" s="71">
        <f>+LOOKUP('[2]Report-Date'!$B$1,[2]CPPY!$AI$11:$AT$11,[2]CPPY!AI187:AT187)</f>
        <v>0</v>
      </c>
      <c r="AF187" s="69">
        <f>LOOKUP(12,'[2]Plan-Eco'!$AI$13:$AU$13,'[2]Plan-Eco'!$AI187:$AU187)</f>
        <v>0</v>
      </c>
      <c r="AG187" s="69">
        <f>LOOKUP('[2]Report-Date'!$B$1,'[2]Plan-Eco'!$AI$13:$AU$13,'[2]Plan-Eco'!$AI187:$AU187)</f>
        <v>0</v>
      </c>
      <c r="AH187" s="69">
        <f>LOOKUP('[2]Report-Date'!$B$1,'[2]Actual-Eco'!$AI$13:$AU$13,'[2]Actual-Eco'!$AI187:$AU187)</f>
        <v>0</v>
      </c>
      <c r="AI187" s="68">
        <f t="shared" si="180"/>
        <v>0</v>
      </c>
      <c r="AJ187" s="68">
        <f t="shared" si="197"/>
        <v>0</v>
      </c>
      <c r="AK187" s="69">
        <f t="shared" si="181"/>
        <v>0</v>
      </c>
      <c r="AL187" s="69"/>
      <c r="AM187" s="69">
        <f>+LOOKUP('[2]Report-Date'!$B$1,[2]CPPY!$AW$11:$BH$11,[2]CPPY!AW187:BH187)</f>
        <v>0</v>
      </c>
      <c r="AN187" s="69">
        <f>LOOKUP(12,'[2]Plan-Eco'!$AW$13:$BH$13,'[2]Plan-Eco'!$AW187:$BH187)</f>
        <v>0</v>
      </c>
      <c r="AO187" s="69">
        <f>LOOKUP('[2]Report-Date'!$B$1,'[2]Plan-Eco'!$AW$13:$BH$13,'[2]Plan-Eco'!$AW187:$BH187)</f>
        <v>0</v>
      </c>
      <c r="AP187" s="69">
        <f>LOOKUP('[2]Report-Date'!$B$1,'[2]Actual-Eco'!$AW$13:$BI$13,'[2]Actual-Eco'!$AW187:$BI187)</f>
        <v>0</v>
      </c>
      <c r="AQ187" s="68">
        <f t="shared" si="182"/>
        <v>0</v>
      </c>
      <c r="AR187" s="68">
        <f t="shared" si="198"/>
        <v>0</v>
      </c>
      <c r="AS187" s="69">
        <f t="shared" si="183"/>
        <v>0</v>
      </c>
      <c r="AW187" s="43"/>
      <c r="AX187" s="43"/>
      <c r="AY187" s="175"/>
      <c r="AZ187" s="175"/>
      <c r="BA187" s="175"/>
      <c r="BB187" s="175"/>
    </row>
    <row r="188" spans="1:54" hidden="1">
      <c r="A188" s="43"/>
      <c r="B188" s="43"/>
      <c r="C188" s="175" t="s">
        <v>275</v>
      </c>
      <c r="D188" s="175"/>
      <c r="E188" s="175"/>
      <c r="F188" s="175"/>
      <c r="G188" s="69">
        <f t="shared" si="200"/>
        <v>0</v>
      </c>
      <c r="H188" s="69">
        <f t="shared" si="200"/>
        <v>0</v>
      </c>
      <c r="I188" s="69">
        <f t="shared" si="200"/>
        <v>0</v>
      </c>
      <c r="J188" s="69">
        <f t="shared" si="200"/>
        <v>0</v>
      </c>
      <c r="K188" s="68">
        <f t="shared" si="174"/>
        <v>0</v>
      </c>
      <c r="L188" s="68">
        <f t="shared" si="175"/>
        <v>0</v>
      </c>
      <c r="M188" s="69">
        <f t="shared" si="176"/>
        <v>0</v>
      </c>
      <c r="N188" s="69"/>
      <c r="O188" s="69">
        <f>+LOOKUP('[2]Report-Date'!$B$1,[2]CPPY!$G$11:$R$11,[2]CPPY!G188:R188)</f>
        <v>0</v>
      </c>
      <c r="P188" s="69">
        <f>LOOKUP(12,'[2]Plan-Eco'!$G$13:$R$13,'[2]Plan-Eco'!$G188:$R188)</f>
        <v>0</v>
      </c>
      <c r="Q188" s="69">
        <f>LOOKUP('[2]Report-Date'!$B$1,'[2]Plan-Eco'!$G$13:$R$13,'[2]Plan-Eco'!$G188:$R188)</f>
        <v>0</v>
      </c>
      <c r="R188" s="69">
        <f>LOOKUP('[2]Report-Date'!$B$1,'[2]Actual-Eco'!$G$13:$R$13,'[2]Actual-Eco'!$G188:$R188)</f>
        <v>0</v>
      </c>
      <c r="S188" s="68">
        <f t="shared" si="191"/>
        <v>0</v>
      </c>
      <c r="T188" s="68">
        <f t="shared" si="192"/>
        <v>0</v>
      </c>
      <c r="U188" s="69">
        <f t="shared" si="196"/>
        <v>0</v>
      </c>
      <c r="V188" s="69"/>
      <c r="W188" s="69">
        <f>LOOKUP('[2]Report-Date'!$B$1,[2]CPPY!$U$11:$AF$11,[2]CPPY!U188:AF188)</f>
        <v>0</v>
      </c>
      <c r="X188" s="69">
        <f>LOOKUP(12,'[2]Plan-Eco'!$U$13:$AG$13,'[2]Plan-Eco'!$U188:$AG188)</f>
        <v>0</v>
      </c>
      <c r="Y188" s="69">
        <f>LOOKUP('[2]Report-Date'!$B$1,'[2]Plan-Eco'!$U$13:$AG$13,'[2]Plan-Eco'!$U188:$AG188)</f>
        <v>0</v>
      </c>
      <c r="Z188" s="69">
        <f>LOOKUP('[2]Report-Date'!$B$1,'[2]Actual-Eco'!$U$13:$AG$13,'[2]Actual-Eco'!$U188:$AG188)</f>
        <v>0</v>
      </c>
      <c r="AA188" s="78">
        <f t="shared" si="193"/>
        <v>0</v>
      </c>
      <c r="AB188" s="78">
        <f t="shared" si="195"/>
        <v>0</v>
      </c>
      <c r="AC188" s="71">
        <f t="shared" si="194"/>
        <v>0</v>
      </c>
      <c r="AD188" s="69"/>
      <c r="AE188" s="71">
        <f>+LOOKUP('[2]Report-Date'!$B$1,[2]CPPY!$AI$11:$AT$11,[2]CPPY!AI188:AT188)</f>
        <v>0</v>
      </c>
      <c r="AF188" s="69">
        <f>LOOKUP(12,'[2]Plan-Eco'!$AI$13:$AU$13,'[2]Plan-Eco'!$AI188:$AU188)</f>
        <v>0</v>
      </c>
      <c r="AG188" s="69">
        <f>LOOKUP('[2]Report-Date'!$B$1,'[2]Plan-Eco'!$AI$13:$AU$13,'[2]Plan-Eco'!$AI188:$AU188)</f>
        <v>0</v>
      </c>
      <c r="AH188" s="69">
        <f>LOOKUP('[2]Report-Date'!$B$1,'[2]Actual-Eco'!$AI$13:$AU$13,'[2]Actual-Eco'!$AI188:$AU188)</f>
        <v>0</v>
      </c>
      <c r="AI188" s="68">
        <f t="shared" si="180"/>
        <v>0</v>
      </c>
      <c r="AJ188" s="68">
        <f t="shared" si="197"/>
        <v>0</v>
      </c>
      <c r="AK188" s="69">
        <f t="shared" si="181"/>
        <v>0</v>
      </c>
      <c r="AL188" s="69"/>
      <c r="AM188" s="69">
        <f>+LOOKUP('[2]Report-Date'!$B$1,[2]CPPY!$AW$11:$BH$11,[2]CPPY!AW188:BH188)</f>
        <v>0</v>
      </c>
      <c r="AN188" s="69">
        <f>LOOKUP(12,'[2]Plan-Eco'!$AW$13:$BH$13,'[2]Plan-Eco'!$AW188:$BH188)</f>
        <v>0</v>
      </c>
      <c r="AO188" s="69">
        <f>LOOKUP('[2]Report-Date'!$B$1,'[2]Plan-Eco'!$AW$13:$BH$13,'[2]Plan-Eco'!$AW188:$BH188)</f>
        <v>0</v>
      </c>
      <c r="AP188" s="69">
        <f>LOOKUP('[2]Report-Date'!$B$1,'[2]Actual-Eco'!$AW$13:$BI$13,'[2]Actual-Eco'!$AW188:$BI188)</f>
        <v>0</v>
      </c>
      <c r="AQ188" s="68">
        <f t="shared" si="182"/>
        <v>0</v>
      </c>
      <c r="AR188" s="68">
        <f t="shared" si="198"/>
        <v>0</v>
      </c>
      <c r="AS188" s="69">
        <f t="shared" si="183"/>
        <v>0</v>
      </c>
      <c r="AW188" s="43"/>
      <c r="AX188" s="43"/>
      <c r="AY188" s="176"/>
      <c r="AZ188" s="176"/>
      <c r="BA188" s="176"/>
      <c r="BB188" s="176"/>
    </row>
    <row r="189" spans="1:54">
      <c r="A189" s="43"/>
      <c r="B189" s="43"/>
      <c r="C189" s="174" t="s">
        <v>276</v>
      </c>
      <c r="D189" s="174"/>
      <c r="E189" s="174"/>
      <c r="F189" s="174"/>
      <c r="G189" s="69">
        <f t="shared" si="200"/>
        <v>11978680.17275</v>
      </c>
      <c r="H189" s="69">
        <f t="shared" si="200"/>
        <v>412952265.95999998</v>
      </c>
      <c r="I189" s="69">
        <f t="shared" si="200"/>
        <v>98566943.420000017</v>
      </c>
      <c r="J189" s="69">
        <f>+R189+Z189+AH189+AP189</f>
        <v>-14442810.157009998</v>
      </c>
      <c r="K189" s="68">
        <f t="shared" si="174"/>
        <v>-14.652792970832284</v>
      </c>
      <c r="L189" s="68">
        <f t="shared" si="175"/>
        <v>-3.4974526955154137</v>
      </c>
      <c r="M189" s="69">
        <f t="shared" si="176"/>
        <v>-113009753.57701002</v>
      </c>
      <c r="N189" s="69"/>
      <c r="O189" s="69">
        <f>+LOOKUP('[2]Report-Date'!$B$1,[2]CPPY!$G$11:$R$11,[2]CPPY!G189:R189)</f>
        <v>11978680.17275</v>
      </c>
      <c r="P189" s="69">
        <f>LOOKUP(12,'[2]Plan-Eco'!$G$13:$R$13,'[2]Plan-Eco'!$G189:$R189)</f>
        <v>368154895.75999999</v>
      </c>
      <c r="Q189" s="69">
        <f>LOOKUP('[2]Report-Date'!$B$1,'[2]Plan-Eco'!$G$13:$R$13,'[2]Plan-Eco'!$G189:$R189)</f>
        <v>98366453.520000011</v>
      </c>
      <c r="R189" s="69">
        <f>LOOKUP('[2]Report-Date'!$B$1,'[2]Actual-Eco'!$G$13:$R$13,'[2]Actual-Eco'!$G189:$R189)</f>
        <v>-14442810.157009998</v>
      </c>
      <c r="S189" s="68">
        <f t="shared" si="191"/>
        <v>-14.682658203259777</v>
      </c>
      <c r="T189" s="68">
        <f t="shared" si="192"/>
        <v>-3.9230254230885628</v>
      </c>
      <c r="U189" s="69">
        <f t="shared" si="196"/>
        <v>-112809263.67701001</v>
      </c>
      <c r="V189" s="69"/>
      <c r="W189" s="69">
        <f>LOOKUP('[2]Report-Date'!$B$1,[2]CPPY!$U$11:$AF$11,[2]CPPY!U189:AF189)</f>
        <v>0</v>
      </c>
      <c r="X189" s="69">
        <f>LOOKUP(12,'[2]Plan-Eco'!$U$13:$AG$13,'[2]Plan-Eco'!$U189:$AG189)</f>
        <v>44797370.199999996</v>
      </c>
      <c r="Y189" s="69">
        <f>LOOKUP('[2]Report-Date'!$B$1,'[2]Plan-Eco'!$U$13:$AG$13,'[2]Plan-Eco'!$U189:$AG189)</f>
        <v>200489.9</v>
      </c>
      <c r="Z189" s="69">
        <f>LOOKUP('[2]Report-Date'!$B$1,'[2]Actual-Eco'!$U$13:$AG$13,'[2]Actual-Eco'!$U189:$AG189)</f>
        <v>0</v>
      </c>
      <c r="AA189" s="78">
        <f t="shared" si="193"/>
        <v>0</v>
      </c>
      <c r="AB189" s="78">
        <f t="shared" si="195"/>
        <v>0</v>
      </c>
      <c r="AC189" s="71">
        <f t="shared" si="194"/>
        <v>-200489.9</v>
      </c>
      <c r="AD189" s="69"/>
      <c r="AE189" s="71">
        <f>+LOOKUP('[2]Report-Date'!$B$1,[2]CPPY!$AI$11:$AT$11,[2]CPPY!AI189:AT189)</f>
        <v>0</v>
      </c>
      <c r="AF189" s="69">
        <f>LOOKUP(12,'[2]Plan-Eco'!$AI$13:$AU$13,'[2]Plan-Eco'!$AI189:$AU189)</f>
        <v>0</v>
      </c>
      <c r="AG189" s="69">
        <f>LOOKUP('[2]Report-Date'!$B$1,'[2]Plan-Eco'!$AI$13:$AU$13,'[2]Plan-Eco'!$AI189:$AU189)</f>
        <v>0</v>
      </c>
      <c r="AH189" s="69">
        <f>LOOKUP('[2]Report-Date'!$B$1,'[2]Actual-Eco'!$AI$13:$AU$13,'[2]Actual-Eco'!$AI189:$AU189)</f>
        <v>0</v>
      </c>
      <c r="AI189" s="68">
        <f t="shared" si="180"/>
        <v>0</v>
      </c>
      <c r="AJ189" s="68">
        <f t="shared" si="197"/>
        <v>0</v>
      </c>
      <c r="AK189" s="69">
        <f t="shared" si="181"/>
        <v>0</v>
      </c>
      <c r="AL189" s="69"/>
      <c r="AM189" s="69">
        <f>+LOOKUP('[2]Report-Date'!$B$1,[2]CPPY!$AW$11:$BH$11,[2]CPPY!AW189:BH189)</f>
        <v>0</v>
      </c>
      <c r="AN189" s="69">
        <f>LOOKUP(12,'[2]Plan-Eco'!$AW$13:$BH$13,'[2]Plan-Eco'!$AW189:$BH189)</f>
        <v>0</v>
      </c>
      <c r="AO189" s="69">
        <f>LOOKUP('[2]Report-Date'!$B$1,'[2]Plan-Eco'!$AW$13:$BH$13,'[2]Plan-Eco'!$AW189:$BH189)</f>
        <v>0</v>
      </c>
      <c r="AP189" s="69">
        <f>LOOKUP('[2]Report-Date'!$B$1,'[2]Actual-Eco'!$AW$13:$BI$13,'[2]Actual-Eco'!$AW189:$BI189)</f>
        <v>0</v>
      </c>
      <c r="AQ189" s="68">
        <f t="shared" si="182"/>
        <v>0</v>
      </c>
      <c r="AR189" s="68">
        <f t="shared" si="198"/>
        <v>0</v>
      </c>
      <c r="AS189" s="69">
        <f t="shared" si="183"/>
        <v>0</v>
      </c>
      <c r="AW189" s="43"/>
      <c r="AX189" s="43"/>
      <c r="AY189" s="176"/>
      <c r="AZ189" s="176"/>
      <c r="BA189" s="176"/>
      <c r="BB189" s="176"/>
    </row>
    <row r="190" spans="1:54">
      <c r="A190" s="43"/>
      <c r="B190" s="43"/>
      <c r="C190" s="175" t="s">
        <v>277</v>
      </c>
      <c r="D190" s="175"/>
      <c r="E190" s="175"/>
      <c r="F190" s="175"/>
      <c r="G190" s="69">
        <f t="shared" si="200"/>
        <v>11978680.17275</v>
      </c>
      <c r="H190" s="69">
        <f t="shared" si="200"/>
        <v>412952265.95999998</v>
      </c>
      <c r="I190" s="69">
        <f t="shared" si="200"/>
        <v>98566943.420000017</v>
      </c>
      <c r="J190" s="69">
        <f>+R190+Z190+AH190+AP190</f>
        <v>-14442810.157009998</v>
      </c>
      <c r="K190" s="68">
        <f t="shared" si="174"/>
        <v>-14.652792970832284</v>
      </c>
      <c r="L190" s="68">
        <f t="shared" si="175"/>
        <v>-3.4974526955154137</v>
      </c>
      <c r="M190" s="69">
        <f t="shared" si="176"/>
        <v>-113009753.57701002</v>
      </c>
      <c r="N190" s="69"/>
      <c r="O190" s="69">
        <f>+LOOKUP('[2]Report-Date'!$B$1,[2]CPPY!$G$11:$R$11,[2]CPPY!G190:R190)</f>
        <v>11978680.17275</v>
      </c>
      <c r="P190" s="69">
        <f>LOOKUP(12,'[2]Plan-Eco'!$G$13:$R$13,'[2]Plan-Eco'!$G190:$R190)</f>
        <v>368154895.75999999</v>
      </c>
      <c r="Q190" s="69">
        <f>LOOKUP('[2]Report-Date'!$B$1,'[2]Plan-Eco'!$G$13:$R$13,'[2]Plan-Eco'!$G190:$R190)</f>
        <v>98366453.520000011</v>
      </c>
      <c r="R190" s="69">
        <f>LOOKUP('[2]Report-Date'!$B$1,'[2]Actual-Eco'!$G$13:$R$13,'[2]Actual-Eco'!$G190:$R190)</f>
        <v>-14442810.157009998</v>
      </c>
      <c r="S190" s="68">
        <f t="shared" si="191"/>
        <v>-14.682658203259777</v>
      </c>
      <c r="T190" s="68">
        <f t="shared" si="192"/>
        <v>-3.9230254230885628</v>
      </c>
      <c r="U190" s="69">
        <f t="shared" si="196"/>
        <v>-112809263.67701001</v>
      </c>
      <c r="V190" s="69"/>
      <c r="W190" s="69">
        <f>LOOKUP('[2]Report-Date'!$B$1,[2]CPPY!$U$11:$AF$11,[2]CPPY!U190:AF190)</f>
        <v>0</v>
      </c>
      <c r="X190" s="69">
        <f>LOOKUP(12,'[2]Plan-Eco'!$U$13:$AG$13,'[2]Plan-Eco'!$U190:$AG190)</f>
        <v>44797370.199999996</v>
      </c>
      <c r="Y190" s="69">
        <f>LOOKUP('[2]Report-Date'!$B$1,'[2]Plan-Eco'!$U$13:$AG$13,'[2]Plan-Eco'!$U190:$AG190)</f>
        <v>200489.9</v>
      </c>
      <c r="Z190" s="69">
        <f>LOOKUP('[2]Report-Date'!$B$1,'[2]Actual-Eco'!$U$13:$AG$13,'[2]Actual-Eco'!$U190:$AG190)</f>
        <v>0</v>
      </c>
      <c r="AA190" s="78">
        <f t="shared" si="193"/>
        <v>0</v>
      </c>
      <c r="AB190" s="78">
        <f t="shared" si="195"/>
        <v>0</v>
      </c>
      <c r="AC190" s="71">
        <f t="shared" si="194"/>
        <v>-200489.9</v>
      </c>
      <c r="AD190" s="69"/>
      <c r="AE190" s="71">
        <f>+LOOKUP('[2]Report-Date'!$B$1,[2]CPPY!$AI$11:$AT$11,[2]CPPY!AI190:AT190)</f>
        <v>0</v>
      </c>
      <c r="AF190" s="69">
        <f>LOOKUP(12,'[2]Plan-Eco'!$AI$13:$AU$13,'[2]Plan-Eco'!$AI190:$AU190)</f>
        <v>0</v>
      </c>
      <c r="AG190" s="69">
        <f>LOOKUP('[2]Report-Date'!$B$1,'[2]Plan-Eco'!$AI$13:$AU$13,'[2]Plan-Eco'!$AI190:$AU190)</f>
        <v>0</v>
      </c>
      <c r="AH190" s="69">
        <f>LOOKUP('[2]Report-Date'!$B$1,'[2]Actual-Eco'!$AI$13:$AU$13,'[2]Actual-Eco'!$AI190:$AU190)</f>
        <v>0</v>
      </c>
      <c r="AI190" s="68">
        <f t="shared" si="180"/>
        <v>0</v>
      </c>
      <c r="AJ190" s="68">
        <f t="shared" si="197"/>
        <v>0</v>
      </c>
      <c r="AK190" s="69">
        <f t="shared" si="181"/>
        <v>0</v>
      </c>
      <c r="AL190" s="69"/>
      <c r="AM190" s="69">
        <f>+LOOKUP('[2]Report-Date'!$B$1,[2]CPPY!$AW$11:$BH$11,[2]CPPY!AW190:BH190)</f>
        <v>0</v>
      </c>
      <c r="AN190" s="69">
        <f>LOOKUP(12,'[2]Plan-Eco'!$AW$13:$BH$13,'[2]Plan-Eco'!$AW190:$BH190)</f>
        <v>0</v>
      </c>
      <c r="AO190" s="69">
        <f>LOOKUP('[2]Report-Date'!$B$1,'[2]Plan-Eco'!$AW$13:$BH$13,'[2]Plan-Eco'!$AW190:$BH190)</f>
        <v>0</v>
      </c>
      <c r="AP190" s="69">
        <f>LOOKUP('[2]Report-Date'!$B$1,'[2]Actual-Eco'!$AW$13:$BI$13,'[2]Actual-Eco'!$AW190:$BI190)</f>
        <v>0</v>
      </c>
      <c r="AQ190" s="68">
        <f t="shared" si="182"/>
        <v>0</v>
      </c>
      <c r="AR190" s="68">
        <f t="shared" si="198"/>
        <v>0</v>
      </c>
      <c r="AS190" s="69">
        <f t="shared" si="183"/>
        <v>0</v>
      </c>
      <c r="AW190" s="43"/>
      <c r="AX190" s="43"/>
      <c r="AY190" s="175"/>
      <c r="AZ190" s="175"/>
      <c r="BA190" s="175"/>
      <c r="BB190" s="175"/>
    </row>
    <row r="191" spans="1:54">
      <c r="A191" s="43"/>
      <c r="B191" s="43"/>
      <c r="C191" s="176" t="s">
        <v>278</v>
      </c>
      <c r="D191" s="176"/>
      <c r="E191" s="176"/>
      <c r="F191" s="176"/>
      <c r="G191" s="69">
        <f t="shared" si="200"/>
        <v>28058626.41</v>
      </c>
      <c r="H191" s="69">
        <f t="shared" si="200"/>
        <v>497701032.70000005</v>
      </c>
      <c r="I191" s="69">
        <f t="shared" si="200"/>
        <v>113409508.70000002</v>
      </c>
      <c r="J191" s="69">
        <f>+R191+Z191+AH191+AP191</f>
        <v>2501457.1896000002</v>
      </c>
      <c r="K191" s="68">
        <f t="shared" si="174"/>
        <v>2.2056855886899718</v>
      </c>
      <c r="L191" s="68">
        <f t="shared" si="175"/>
        <v>0.50260237075051584</v>
      </c>
      <c r="M191" s="69">
        <f t="shared" si="176"/>
        <v>-110908051.51040001</v>
      </c>
      <c r="N191" s="69"/>
      <c r="O191" s="69">
        <f>+LOOKUP('[2]Report-Date'!$B$1,[2]CPPY!$G$11:$R$11,[2]CPPY!G191:R191)</f>
        <v>28058626.41</v>
      </c>
      <c r="P191" s="69">
        <f>LOOKUP(12,'[2]Plan-Eco'!$G$13:$R$13,'[2]Plan-Eco'!$G191:$R191)</f>
        <v>452903662.50000006</v>
      </c>
      <c r="Q191" s="69">
        <f>LOOKUP('[2]Report-Date'!$B$1,'[2]Plan-Eco'!$G$13:$R$13,'[2]Plan-Eco'!$G191:$R191)</f>
        <v>113209018.80000001</v>
      </c>
      <c r="R191" s="69">
        <f>LOOKUP('[2]Report-Date'!$B$1,'[2]Actual-Eco'!$G$13:$R$13,'[2]Actual-Eco'!$G191:$R191)</f>
        <v>2501457.1896000002</v>
      </c>
      <c r="S191" s="68">
        <f t="shared" si="191"/>
        <v>2.2095917941124315</v>
      </c>
      <c r="T191" s="68">
        <f t="shared" si="192"/>
        <v>0.55231551358894115</v>
      </c>
      <c r="U191" s="69">
        <f t="shared" si="196"/>
        <v>-110707561.61040001</v>
      </c>
      <c r="V191" s="69"/>
      <c r="W191" s="69">
        <f>LOOKUP('[2]Report-Date'!$B$1,[2]CPPY!$U$11:$AF$11,[2]CPPY!U191:AF191)</f>
        <v>0</v>
      </c>
      <c r="X191" s="69">
        <f>LOOKUP(12,'[2]Plan-Eco'!$U$13:$AG$13,'[2]Plan-Eco'!$U191:$AG191)</f>
        <v>44797370.199999996</v>
      </c>
      <c r="Y191" s="69">
        <f>LOOKUP('[2]Report-Date'!$B$1,'[2]Plan-Eco'!$U$13:$AG$13,'[2]Plan-Eco'!$U191:$AG191)</f>
        <v>200489.9</v>
      </c>
      <c r="Z191" s="69">
        <f>LOOKUP('[2]Report-Date'!$B$1,'[2]Actual-Eco'!$U$13:$AG$13,'[2]Actual-Eco'!$U191:$AG191)</f>
        <v>0</v>
      </c>
      <c r="AA191" s="78">
        <f t="shared" si="193"/>
        <v>0</v>
      </c>
      <c r="AB191" s="78">
        <f t="shared" si="195"/>
        <v>0</v>
      </c>
      <c r="AC191" s="71">
        <f t="shared" si="194"/>
        <v>-200489.9</v>
      </c>
      <c r="AD191" s="69"/>
      <c r="AE191" s="71">
        <f>+LOOKUP('[2]Report-Date'!$B$1,[2]CPPY!$AI$11:$AT$11,[2]CPPY!AI191:AT191)</f>
        <v>0</v>
      </c>
      <c r="AF191" s="69">
        <f>LOOKUP(12,'[2]Plan-Eco'!$AI$13:$AU$13,'[2]Plan-Eco'!$AI191:$AU191)</f>
        <v>0</v>
      </c>
      <c r="AG191" s="69">
        <f>LOOKUP('[2]Report-Date'!$B$1,'[2]Plan-Eco'!$AI$13:$AU$13,'[2]Plan-Eco'!$AI191:$AU191)</f>
        <v>0</v>
      </c>
      <c r="AH191" s="69">
        <f>LOOKUP('[2]Report-Date'!$B$1,'[2]Actual-Eco'!$AI$13:$AU$13,'[2]Actual-Eco'!$AI191:$AU191)</f>
        <v>0</v>
      </c>
      <c r="AI191" s="68">
        <f t="shared" si="180"/>
        <v>0</v>
      </c>
      <c r="AJ191" s="68">
        <f t="shared" si="197"/>
        <v>0</v>
      </c>
      <c r="AK191" s="69">
        <f t="shared" si="181"/>
        <v>0</v>
      </c>
      <c r="AL191" s="69"/>
      <c r="AM191" s="69">
        <f>+LOOKUP('[2]Report-Date'!$B$1,[2]CPPY!$AW$11:$BH$11,[2]CPPY!AW191:BH191)</f>
        <v>0</v>
      </c>
      <c r="AN191" s="69">
        <f>LOOKUP(12,'[2]Plan-Eco'!$AW$13:$BH$13,'[2]Plan-Eco'!$AW191:$BH191)</f>
        <v>0</v>
      </c>
      <c r="AO191" s="69">
        <f>LOOKUP('[2]Report-Date'!$B$1,'[2]Plan-Eco'!$AW$13:$BH$13,'[2]Plan-Eco'!$AW191:$BH191)</f>
        <v>0</v>
      </c>
      <c r="AP191" s="69">
        <f>LOOKUP('[2]Report-Date'!$B$1,'[2]Actual-Eco'!$AW$13:$BI$13,'[2]Actual-Eco'!$AW191:$BI191)</f>
        <v>0</v>
      </c>
      <c r="AQ191" s="68">
        <f t="shared" si="182"/>
        <v>0</v>
      </c>
      <c r="AR191" s="68">
        <f t="shared" si="198"/>
        <v>0</v>
      </c>
      <c r="AS191" s="69">
        <f t="shared" si="183"/>
        <v>0</v>
      </c>
      <c r="AW191" s="43"/>
      <c r="AX191" s="43"/>
      <c r="AY191" s="176"/>
      <c r="AZ191" s="176"/>
      <c r="BA191" s="176"/>
      <c r="BB191" s="176"/>
    </row>
    <row r="192" spans="1:54">
      <c r="A192" s="43"/>
      <c r="B192" s="43"/>
      <c r="C192" s="176" t="s">
        <v>279</v>
      </c>
      <c r="D192" s="176"/>
      <c r="E192" s="176"/>
      <c r="F192" s="176"/>
      <c r="G192" s="69">
        <f t="shared" si="200"/>
        <v>-16079946.23725</v>
      </c>
      <c r="H192" s="69">
        <f t="shared" si="200"/>
        <v>-84748766.739999995</v>
      </c>
      <c r="I192" s="69">
        <f t="shared" si="200"/>
        <v>-14842565.280000001</v>
      </c>
      <c r="J192" s="69">
        <f t="shared" si="200"/>
        <v>-16944267.346609998</v>
      </c>
      <c r="K192" s="68">
        <f t="shared" si="174"/>
        <v>114.15996512032855</v>
      </c>
      <c r="L192" s="68">
        <f t="shared" si="175"/>
        <v>19.993526747820614</v>
      </c>
      <c r="M192" s="69">
        <f t="shared" si="176"/>
        <v>-2101702.0666099973</v>
      </c>
      <c r="N192" s="69"/>
      <c r="O192" s="69">
        <f>+LOOKUP('[2]Report-Date'!$B$1,[2]CPPY!$G$11:$R$11,[2]CPPY!G192:R192)</f>
        <v>-16079946.23725</v>
      </c>
      <c r="P192" s="69">
        <f>LOOKUP(12,'[2]Plan-Eco'!$G$13:$R$13,'[2]Plan-Eco'!$G192:$R192)</f>
        <v>-84748766.739999995</v>
      </c>
      <c r="Q192" s="69">
        <f>LOOKUP('[2]Report-Date'!$B$1,'[2]Plan-Eco'!$G$13:$R$13,'[2]Plan-Eco'!$G192:$R192)</f>
        <v>-14842565.280000001</v>
      </c>
      <c r="R192" s="69">
        <f>LOOKUP('[2]Report-Date'!$B$1,'[2]Actual-Eco'!$G$13:$R$13,'[2]Actual-Eco'!$G192:$R192)</f>
        <v>-16944267.346609998</v>
      </c>
      <c r="S192" s="68">
        <f t="shared" si="191"/>
        <v>114.15996512032855</v>
      </c>
      <c r="T192" s="68">
        <f t="shared" si="192"/>
        <v>19.993526747820614</v>
      </c>
      <c r="U192" s="69">
        <f t="shared" si="196"/>
        <v>-2101702.0666099973</v>
      </c>
      <c r="V192" s="69"/>
      <c r="W192" s="69">
        <f>LOOKUP('[2]Report-Date'!$B$1,[2]CPPY!$U$11:$AF$11,[2]CPPY!U192:AF192)</f>
        <v>0</v>
      </c>
      <c r="X192" s="69">
        <f>LOOKUP(12,'[2]Plan-Eco'!$U$13:$AG$13,'[2]Plan-Eco'!$U192:$AG192)</f>
        <v>0</v>
      </c>
      <c r="Y192" s="69">
        <f>LOOKUP('[2]Report-Date'!$B$1,'[2]Plan-Eco'!$U$13:$AG$13,'[2]Plan-Eco'!$U192:$AG192)</f>
        <v>0</v>
      </c>
      <c r="Z192" s="69">
        <f>LOOKUP('[2]Report-Date'!$B$1,'[2]Actual-Eco'!$U$13:$AG$13,'[2]Actual-Eco'!$U192:$AG192)</f>
        <v>0</v>
      </c>
      <c r="AA192" s="78">
        <f t="shared" si="193"/>
        <v>0</v>
      </c>
      <c r="AB192" s="78">
        <f t="shared" si="195"/>
        <v>0</v>
      </c>
      <c r="AC192" s="71">
        <f t="shared" si="194"/>
        <v>0</v>
      </c>
      <c r="AD192" s="69"/>
      <c r="AE192" s="71">
        <f>+LOOKUP('[2]Report-Date'!$B$1,[2]CPPY!$AI$11:$AT$11,[2]CPPY!AI192:AT192)</f>
        <v>0</v>
      </c>
      <c r="AF192" s="69">
        <f>LOOKUP(12,'[2]Plan-Eco'!$AI$13:$AU$13,'[2]Plan-Eco'!$AI192:$AU192)</f>
        <v>0</v>
      </c>
      <c r="AG192" s="69">
        <f>LOOKUP('[2]Report-Date'!$B$1,'[2]Plan-Eco'!$AI$13:$AU$13,'[2]Plan-Eco'!$AI192:$AU192)</f>
        <v>0</v>
      </c>
      <c r="AH192" s="69">
        <f>LOOKUP('[2]Report-Date'!$B$1,'[2]Actual-Eco'!$AI$13:$AU$13,'[2]Actual-Eco'!$AI192:$AU192)</f>
        <v>0</v>
      </c>
      <c r="AI192" s="68">
        <f t="shared" si="180"/>
        <v>0</v>
      </c>
      <c r="AJ192" s="68">
        <f t="shared" si="197"/>
        <v>0</v>
      </c>
      <c r="AK192" s="69">
        <f t="shared" si="181"/>
        <v>0</v>
      </c>
      <c r="AL192" s="69"/>
      <c r="AM192" s="69">
        <f>+LOOKUP('[2]Report-Date'!$B$1,[2]CPPY!$AW$11:$BH$11,[2]CPPY!AW192:BH192)</f>
        <v>0</v>
      </c>
      <c r="AN192" s="69">
        <f>LOOKUP(12,'[2]Plan-Eco'!$AW$13:$BH$13,'[2]Plan-Eco'!$AW192:$BH192)</f>
        <v>0</v>
      </c>
      <c r="AO192" s="69">
        <f>LOOKUP('[2]Report-Date'!$B$1,'[2]Plan-Eco'!$AW$13:$BH$13,'[2]Plan-Eco'!$AW192:$BH192)</f>
        <v>0</v>
      </c>
      <c r="AP192" s="69">
        <f>LOOKUP('[2]Report-Date'!$B$1,'[2]Actual-Eco'!$AW$13:$BI$13,'[2]Actual-Eco'!$AW192:$BI192)</f>
        <v>0</v>
      </c>
      <c r="AQ192" s="68">
        <f t="shared" si="182"/>
        <v>0</v>
      </c>
      <c r="AR192" s="68">
        <f t="shared" si="198"/>
        <v>0</v>
      </c>
      <c r="AS192" s="69">
        <f t="shared" si="183"/>
        <v>0</v>
      </c>
      <c r="AW192" s="43"/>
      <c r="AX192" s="43"/>
      <c r="AY192" s="178"/>
      <c r="AZ192" s="178"/>
      <c r="BA192" s="178"/>
      <c r="BB192" s="178"/>
    </row>
    <row r="193" spans="1:57" hidden="1">
      <c r="A193" s="43"/>
      <c r="B193" s="43"/>
      <c r="C193" s="175" t="s">
        <v>280</v>
      </c>
      <c r="D193" s="175"/>
      <c r="E193" s="175"/>
      <c r="F193" s="175"/>
      <c r="G193" s="69">
        <f t="shared" si="200"/>
        <v>0</v>
      </c>
      <c r="H193" s="69">
        <f t="shared" si="200"/>
        <v>0</v>
      </c>
      <c r="I193" s="69">
        <f t="shared" si="200"/>
        <v>0</v>
      </c>
      <c r="J193" s="69">
        <f>+R193+Z193+AH193+AP193</f>
        <v>0</v>
      </c>
      <c r="K193" s="68">
        <f t="shared" si="174"/>
        <v>0</v>
      </c>
      <c r="L193" s="68">
        <f t="shared" si="175"/>
        <v>0</v>
      </c>
      <c r="M193" s="69">
        <f t="shared" si="176"/>
        <v>0</v>
      </c>
      <c r="N193" s="69"/>
      <c r="O193" s="69">
        <f>+LOOKUP('[2]Report-Date'!$B$1,[2]CPPY!$G$11:$R$11,[2]CPPY!G193:R193)</f>
        <v>0</v>
      </c>
      <c r="P193" s="69">
        <f>LOOKUP(12,'[2]Plan-Eco'!$G$13:$R$13,'[2]Plan-Eco'!$G193:$R193)</f>
        <v>0</v>
      </c>
      <c r="Q193" s="69">
        <f>LOOKUP('[2]Report-Date'!$B$1,'[2]Plan-Eco'!$G$13:$R$13,'[2]Plan-Eco'!$G193:$R193)</f>
        <v>0</v>
      </c>
      <c r="R193" s="69">
        <f>LOOKUP('[2]Report-Date'!$B$1,'[2]Actual-Eco'!$G$13:$R$13,'[2]Actual-Eco'!$G193:$R193)</f>
        <v>0</v>
      </c>
      <c r="S193" s="68">
        <f t="shared" si="191"/>
        <v>0</v>
      </c>
      <c r="T193" s="68">
        <f t="shared" si="192"/>
        <v>0</v>
      </c>
      <c r="U193" s="69">
        <f t="shared" si="196"/>
        <v>0</v>
      </c>
      <c r="V193" s="69"/>
      <c r="W193" s="69">
        <f>LOOKUP('[2]Report-Date'!$B$1,[2]CPPY!$U$11:$AF$11,[2]CPPY!U193:AF193)</f>
        <v>0</v>
      </c>
      <c r="X193" s="69">
        <f>LOOKUP(12,'[2]Plan-Eco'!$U$13:$AG$13,'[2]Plan-Eco'!$U193:$AG193)</f>
        <v>0</v>
      </c>
      <c r="Y193" s="69">
        <f>LOOKUP('[2]Report-Date'!$B$1,'[2]Plan-Eco'!$U$13:$AG$13,'[2]Plan-Eco'!$U193:$AG193)</f>
        <v>0</v>
      </c>
      <c r="Z193" s="69">
        <f>LOOKUP('[2]Report-Date'!$B$1,'[2]Actual-Eco'!$U$13:$AG$13,'[2]Actual-Eco'!$U193:$AG193)</f>
        <v>0</v>
      </c>
      <c r="AA193" s="78">
        <f t="shared" si="193"/>
        <v>0</v>
      </c>
      <c r="AB193" s="78">
        <f t="shared" si="195"/>
        <v>0</v>
      </c>
      <c r="AC193" s="71">
        <f t="shared" si="194"/>
        <v>0</v>
      </c>
      <c r="AD193" s="69"/>
      <c r="AE193" s="71">
        <f>+LOOKUP('[2]Report-Date'!$B$1,[2]CPPY!$AI$11:$AT$11,[2]CPPY!AI193:AT193)</f>
        <v>0</v>
      </c>
      <c r="AF193" s="69">
        <f>LOOKUP(12,'[2]Plan-Eco'!$AI$13:$AU$13,'[2]Plan-Eco'!$AI193:$AU193)</f>
        <v>0</v>
      </c>
      <c r="AG193" s="69">
        <f>LOOKUP('[2]Report-Date'!$B$1,'[2]Plan-Eco'!$AI$13:$AU$13,'[2]Plan-Eco'!$AI193:$AU193)</f>
        <v>0</v>
      </c>
      <c r="AH193" s="69">
        <f>LOOKUP('[2]Report-Date'!$B$1,'[2]Actual-Eco'!$AI$13:$AU$13,'[2]Actual-Eco'!$AI193:$AU193)</f>
        <v>0</v>
      </c>
      <c r="AI193" s="68">
        <f t="shared" si="180"/>
        <v>0</v>
      </c>
      <c r="AJ193" s="68">
        <f t="shared" si="197"/>
        <v>0</v>
      </c>
      <c r="AK193" s="69">
        <f t="shared" si="181"/>
        <v>0</v>
      </c>
      <c r="AL193" s="69"/>
      <c r="AM193" s="69">
        <f>+LOOKUP('[2]Report-Date'!$B$1,[2]CPPY!$AW$11:$BH$11,[2]CPPY!AW193:BH193)</f>
        <v>0</v>
      </c>
      <c r="AN193" s="69">
        <f>LOOKUP(12,'[2]Plan-Eco'!$AW$13:$BH$13,'[2]Plan-Eco'!$AW193:$BH193)</f>
        <v>0</v>
      </c>
      <c r="AO193" s="69">
        <f>LOOKUP('[2]Report-Date'!$B$1,'[2]Plan-Eco'!$AW$13:$BH$13,'[2]Plan-Eco'!$AW193:$BH193)</f>
        <v>0</v>
      </c>
      <c r="AP193" s="69">
        <f>LOOKUP('[2]Report-Date'!$B$1,'[2]Actual-Eco'!$AW$13:$BI$13,'[2]Actual-Eco'!$AW193:$BI193)</f>
        <v>0</v>
      </c>
      <c r="AQ193" s="68">
        <f t="shared" si="182"/>
        <v>0</v>
      </c>
      <c r="AR193" s="68">
        <f t="shared" si="198"/>
        <v>0</v>
      </c>
      <c r="AS193" s="69">
        <f t="shared" si="183"/>
        <v>0</v>
      </c>
      <c r="AW193" s="43"/>
      <c r="AX193" s="43"/>
      <c r="AY193" s="178"/>
      <c r="AZ193" s="178"/>
      <c r="BA193" s="178"/>
      <c r="BB193" s="178"/>
    </row>
    <row r="194" spans="1:57" hidden="1">
      <c r="A194" s="43"/>
      <c r="B194" s="43"/>
      <c r="C194" s="176" t="s">
        <v>281</v>
      </c>
      <c r="D194" s="176"/>
      <c r="E194" s="176"/>
      <c r="F194" s="176"/>
      <c r="G194" s="69">
        <f t="shared" si="200"/>
        <v>0</v>
      </c>
      <c r="H194" s="69">
        <f t="shared" si="200"/>
        <v>0</v>
      </c>
      <c r="I194" s="69">
        <f t="shared" si="200"/>
        <v>0</v>
      </c>
      <c r="J194" s="69">
        <f t="shared" si="200"/>
        <v>0</v>
      </c>
      <c r="K194" s="68">
        <f t="shared" si="174"/>
        <v>0</v>
      </c>
      <c r="L194" s="68">
        <f t="shared" si="175"/>
        <v>0</v>
      </c>
      <c r="M194" s="69">
        <f t="shared" si="176"/>
        <v>0</v>
      </c>
      <c r="N194" s="69"/>
      <c r="O194" s="69">
        <f>+LOOKUP('[2]Report-Date'!$B$1,[2]CPPY!$G$11:$R$11,[2]CPPY!G194:R194)</f>
        <v>0</v>
      </c>
      <c r="P194" s="69">
        <f>LOOKUP(12,'[2]Plan-Eco'!$G$13:$R$13,'[2]Plan-Eco'!$G194:$R194)</f>
        <v>0</v>
      </c>
      <c r="Q194" s="69">
        <f>LOOKUP('[2]Report-Date'!$B$1,'[2]Plan-Eco'!$G$13:$R$13,'[2]Plan-Eco'!$G194:$R194)</f>
        <v>0</v>
      </c>
      <c r="R194" s="69">
        <f>LOOKUP('[2]Report-Date'!$B$1,'[2]Actual-Eco'!$G$13:$R$13,'[2]Actual-Eco'!$G194:$R194)</f>
        <v>0</v>
      </c>
      <c r="S194" s="68">
        <f t="shared" si="191"/>
        <v>0</v>
      </c>
      <c r="T194" s="68">
        <f t="shared" si="192"/>
        <v>0</v>
      </c>
      <c r="U194" s="69">
        <f t="shared" si="196"/>
        <v>0</v>
      </c>
      <c r="V194" s="69"/>
      <c r="W194" s="69">
        <f>LOOKUP('[2]Report-Date'!$B$1,[2]CPPY!$U$11:$AF$11,[2]CPPY!U194:AF194)</f>
        <v>0</v>
      </c>
      <c r="X194" s="69">
        <f>LOOKUP(12,'[2]Plan-Eco'!$U$13:$AG$13,'[2]Plan-Eco'!$U194:$AG194)</f>
        <v>0</v>
      </c>
      <c r="Y194" s="69">
        <f>LOOKUP('[2]Report-Date'!$B$1,'[2]Plan-Eco'!$U$13:$AG$13,'[2]Plan-Eco'!$U194:$AG194)</f>
        <v>0</v>
      </c>
      <c r="Z194" s="69">
        <f>LOOKUP('[2]Report-Date'!$B$1,'[2]Actual-Eco'!$U$13:$AG$13,'[2]Actual-Eco'!$U194:$AG194)</f>
        <v>0</v>
      </c>
      <c r="AA194" s="78">
        <f t="shared" si="193"/>
        <v>0</v>
      </c>
      <c r="AB194" s="78">
        <f t="shared" si="195"/>
        <v>0</v>
      </c>
      <c r="AC194" s="71">
        <f t="shared" si="194"/>
        <v>0</v>
      </c>
      <c r="AD194" s="69"/>
      <c r="AE194" s="71">
        <f>+LOOKUP('[2]Report-Date'!$B$1,[2]CPPY!$AI$11:$AT$11,[2]CPPY!AI194:AT194)</f>
        <v>0</v>
      </c>
      <c r="AF194" s="69">
        <f>LOOKUP(12,'[2]Plan-Eco'!$AI$13:$AU$13,'[2]Plan-Eco'!$AI194:$AU194)</f>
        <v>0</v>
      </c>
      <c r="AG194" s="69">
        <f>LOOKUP('[2]Report-Date'!$B$1,'[2]Plan-Eco'!$AI$13:$AU$13,'[2]Plan-Eco'!$AI194:$AU194)</f>
        <v>0</v>
      </c>
      <c r="AH194" s="69">
        <f>LOOKUP('[2]Report-Date'!$B$1,'[2]Actual-Eco'!$AI$13:$AU$13,'[2]Actual-Eco'!$AI194:$AU194)</f>
        <v>0</v>
      </c>
      <c r="AI194" s="68">
        <f t="shared" si="180"/>
        <v>0</v>
      </c>
      <c r="AJ194" s="68">
        <f t="shared" si="197"/>
        <v>0</v>
      </c>
      <c r="AK194" s="69">
        <f t="shared" si="181"/>
        <v>0</v>
      </c>
      <c r="AL194" s="69"/>
      <c r="AM194" s="69">
        <f>+LOOKUP('[2]Report-Date'!$B$1,[2]CPPY!$AW$11:$BH$11,[2]CPPY!AW194:BH194)</f>
        <v>0</v>
      </c>
      <c r="AN194" s="69">
        <f>LOOKUP(12,'[2]Plan-Eco'!$AW$13:$BH$13,'[2]Plan-Eco'!$AW194:$BH194)</f>
        <v>0</v>
      </c>
      <c r="AO194" s="69">
        <f>LOOKUP('[2]Report-Date'!$B$1,'[2]Plan-Eco'!$AW$13:$BH$13,'[2]Plan-Eco'!$AW194:$BH194)</f>
        <v>0</v>
      </c>
      <c r="AP194" s="69">
        <f>LOOKUP('[2]Report-Date'!$B$1,'[2]Actual-Eco'!$AW$13:$BI$13,'[2]Actual-Eco'!$AW194:$BI194)</f>
        <v>0</v>
      </c>
      <c r="AQ194" s="68">
        <f t="shared" si="182"/>
        <v>0</v>
      </c>
      <c r="AR194" s="68">
        <f t="shared" si="198"/>
        <v>0</v>
      </c>
      <c r="AS194" s="69">
        <f t="shared" si="183"/>
        <v>0</v>
      </c>
      <c r="AW194"/>
      <c r="AX194"/>
      <c r="AY194"/>
      <c r="AZ194"/>
      <c r="BA194"/>
      <c r="BB194"/>
      <c r="BC194"/>
      <c r="BD194"/>
      <c r="BE194"/>
    </row>
    <row r="195" spans="1:57" hidden="1">
      <c r="A195" s="43"/>
      <c r="B195" s="43"/>
      <c r="C195" s="178" t="s">
        <v>282</v>
      </c>
      <c r="D195" s="178"/>
      <c r="E195" s="178"/>
      <c r="F195" s="178"/>
      <c r="G195" s="69">
        <f t="shared" si="200"/>
        <v>0</v>
      </c>
      <c r="H195" s="69">
        <f t="shared" si="200"/>
        <v>0</v>
      </c>
      <c r="I195" s="69">
        <f t="shared" si="200"/>
        <v>0</v>
      </c>
      <c r="J195" s="69">
        <f t="shared" si="200"/>
        <v>0</v>
      </c>
      <c r="K195" s="68">
        <f t="shared" si="174"/>
        <v>0</v>
      </c>
      <c r="L195" s="68">
        <f t="shared" si="175"/>
        <v>0</v>
      </c>
      <c r="M195" s="69">
        <f t="shared" si="176"/>
        <v>0</v>
      </c>
      <c r="N195" s="69"/>
      <c r="O195" s="69">
        <f>+LOOKUP('[2]Report-Date'!$B$1,[2]CPPY!$G$11:$R$11,[2]CPPY!G195:R195)</f>
        <v>0</v>
      </c>
      <c r="P195" s="69">
        <f>LOOKUP(12,'[2]Plan-Eco'!$G$13:$R$13,'[2]Plan-Eco'!$G195:$R195)</f>
        <v>0</v>
      </c>
      <c r="Q195" s="69">
        <f>LOOKUP('[2]Report-Date'!$B$1,'[2]Plan-Eco'!$G$13:$R$13,'[2]Plan-Eco'!$G195:$R195)</f>
        <v>0</v>
      </c>
      <c r="R195" s="69">
        <f>LOOKUP('[2]Report-Date'!$B$1,'[2]Actual-Eco'!$G$13:$R$13,'[2]Actual-Eco'!$G195:$R195)</f>
        <v>0</v>
      </c>
      <c r="S195" s="68">
        <f t="shared" si="191"/>
        <v>0</v>
      </c>
      <c r="T195" s="68">
        <f t="shared" si="192"/>
        <v>0</v>
      </c>
      <c r="U195" s="69">
        <f t="shared" si="196"/>
        <v>0</v>
      </c>
      <c r="V195" s="69"/>
      <c r="W195" s="69">
        <f>LOOKUP('[2]Report-Date'!$B$1,[2]CPPY!$U$11:$AF$11,[2]CPPY!U195:AF195)</f>
        <v>0</v>
      </c>
      <c r="X195" s="69">
        <f>LOOKUP(12,'[2]Plan-Eco'!$U$13:$AG$13,'[2]Plan-Eco'!$U195:$AG195)</f>
        <v>0</v>
      </c>
      <c r="Y195" s="69">
        <f>LOOKUP('[2]Report-Date'!$B$1,'[2]Plan-Eco'!$U$13:$AG$13,'[2]Plan-Eco'!$U195:$AG195)</f>
        <v>0</v>
      </c>
      <c r="Z195" s="69">
        <f>LOOKUP('[2]Report-Date'!$B$1,'[2]Actual-Eco'!$U$13:$AG$13,'[2]Actual-Eco'!$U195:$AG195)</f>
        <v>0</v>
      </c>
      <c r="AA195" s="78">
        <f t="shared" si="193"/>
        <v>0</v>
      </c>
      <c r="AB195" s="78">
        <f t="shared" si="195"/>
        <v>0</v>
      </c>
      <c r="AC195" s="71">
        <f t="shared" si="194"/>
        <v>0</v>
      </c>
      <c r="AD195" s="69"/>
      <c r="AE195" s="71">
        <f>+LOOKUP('[2]Report-Date'!$B$1,[2]CPPY!$AI$11:$AT$11,[2]CPPY!AI195:AT195)</f>
        <v>0</v>
      </c>
      <c r="AF195" s="69">
        <f>LOOKUP(12,'[2]Plan-Eco'!$AI$13:$AU$13,'[2]Plan-Eco'!$AI195:$AU195)</f>
        <v>0</v>
      </c>
      <c r="AG195" s="69">
        <f>LOOKUP('[2]Report-Date'!$B$1,'[2]Plan-Eco'!$AI$13:$AU$13,'[2]Plan-Eco'!$AI195:$AU195)</f>
        <v>0</v>
      </c>
      <c r="AH195" s="69">
        <f>LOOKUP('[2]Report-Date'!$B$1,'[2]Actual-Eco'!$AI$13:$AU$13,'[2]Actual-Eco'!$AI195:$AU195)</f>
        <v>0</v>
      </c>
      <c r="AI195" s="68">
        <f t="shared" si="180"/>
        <v>0</v>
      </c>
      <c r="AJ195" s="68">
        <f t="shared" si="197"/>
        <v>0</v>
      </c>
      <c r="AK195" s="69">
        <f t="shared" si="181"/>
        <v>0</v>
      </c>
      <c r="AL195" s="69"/>
      <c r="AM195" s="69">
        <f>+LOOKUP('[2]Report-Date'!$B$1,[2]CPPY!$AW$11:$BH$11,[2]CPPY!AW195:BH195)</f>
        <v>0</v>
      </c>
      <c r="AN195" s="69">
        <f>LOOKUP(12,'[2]Plan-Eco'!$AW$13:$BH$13,'[2]Plan-Eco'!$AW195:$BH195)</f>
        <v>0</v>
      </c>
      <c r="AO195" s="69">
        <f>LOOKUP('[2]Report-Date'!$B$1,'[2]Plan-Eco'!$AW$13:$BH$13,'[2]Plan-Eco'!$AW195:$BH195)</f>
        <v>0</v>
      </c>
      <c r="AP195" s="69">
        <f>LOOKUP('[2]Report-Date'!$B$1,'[2]Actual-Eco'!$AW$13:$BI$13,'[2]Actual-Eco'!$AW195:$BI195)</f>
        <v>0</v>
      </c>
      <c r="AQ195" s="68">
        <f t="shared" si="182"/>
        <v>0</v>
      </c>
      <c r="AR195" s="68">
        <f t="shared" si="198"/>
        <v>0</v>
      </c>
      <c r="AS195" s="69">
        <f t="shared" si="183"/>
        <v>0</v>
      </c>
      <c r="AW195"/>
      <c r="AX195"/>
      <c r="AY195"/>
      <c r="AZ195"/>
      <c r="BA195"/>
      <c r="BB195"/>
      <c r="BC195"/>
      <c r="BD195"/>
      <c r="BE195"/>
    </row>
    <row r="196" spans="1:57" hidden="1">
      <c r="A196" s="43"/>
      <c r="B196" s="43"/>
      <c r="C196" s="178" t="s">
        <v>283</v>
      </c>
      <c r="D196" s="178"/>
      <c r="E196" s="178"/>
      <c r="F196" s="178"/>
      <c r="G196" s="69">
        <f t="shared" si="200"/>
        <v>0</v>
      </c>
      <c r="H196" s="69">
        <f t="shared" si="200"/>
        <v>0</v>
      </c>
      <c r="I196" s="69">
        <f t="shared" si="200"/>
        <v>0</v>
      </c>
      <c r="J196" s="69">
        <f t="shared" si="200"/>
        <v>0</v>
      </c>
      <c r="K196" s="68">
        <f t="shared" si="174"/>
        <v>0</v>
      </c>
      <c r="L196" s="68">
        <f t="shared" si="175"/>
        <v>0</v>
      </c>
      <c r="M196" s="69">
        <f t="shared" si="176"/>
        <v>0</v>
      </c>
      <c r="N196" s="69"/>
      <c r="O196" s="69">
        <f>+LOOKUP('[2]Report-Date'!$B$1,[2]CPPY!$G$11:$R$11,[2]CPPY!G196:R196)</f>
        <v>0</v>
      </c>
      <c r="P196" s="69">
        <f>LOOKUP(12,'[2]Plan-Eco'!$G$13:$R$13,'[2]Plan-Eco'!$G196:$R196)</f>
        <v>0</v>
      </c>
      <c r="Q196" s="69">
        <f>LOOKUP('[2]Report-Date'!$B$1,'[2]Plan-Eco'!$G$13:$R$13,'[2]Plan-Eco'!$G196:$R196)</f>
        <v>0</v>
      </c>
      <c r="R196" s="69">
        <f>LOOKUP('[2]Report-Date'!$B$1,'[2]Actual-Eco'!$G$13:$R$13,'[2]Actual-Eco'!$G196:$R196)</f>
        <v>0</v>
      </c>
      <c r="S196" s="68">
        <f t="shared" si="191"/>
        <v>0</v>
      </c>
      <c r="T196" s="68">
        <f t="shared" si="192"/>
        <v>0</v>
      </c>
      <c r="U196" s="69">
        <f t="shared" si="196"/>
        <v>0</v>
      </c>
      <c r="V196" s="69"/>
      <c r="W196" s="69">
        <f>LOOKUP('[2]Report-Date'!$B$1,[2]CPPY!$U$11:$AF$11,[2]CPPY!U196:AF196)</f>
        <v>0</v>
      </c>
      <c r="X196" s="69">
        <f>LOOKUP(12,'[2]Plan-Eco'!$U$13:$AG$13,'[2]Plan-Eco'!$U196:$AG196)</f>
        <v>0</v>
      </c>
      <c r="Y196" s="69">
        <f>LOOKUP('[2]Report-Date'!$B$1,'[2]Plan-Eco'!$U$13:$AG$13,'[2]Plan-Eco'!$U196:$AG196)</f>
        <v>0</v>
      </c>
      <c r="Z196" s="69">
        <f>LOOKUP('[2]Report-Date'!$B$1,'[2]Actual-Eco'!$U$13:$AG$13,'[2]Actual-Eco'!$U196:$AG196)</f>
        <v>0</v>
      </c>
      <c r="AA196" s="78">
        <f t="shared" si="193"/>
        <v>0</v>
      </c>
      <c r="AB196" s="78">
        <f t="shared" si="195"/>
        <v>0</v>
      </c>
      <c r="AC196" s="71">
        <f t="shared" si="194"/>
        <v>0</v>
      </c>
      <c r="AD196" s="69"/>
      <c r="AE196" s="71">
        <f>+LOOKUP('[2]Report-Date'!$B$1,[2]CPPY!$AI$11:$AT$11,[2]CPPY!AI196:AT196)</f>
        <v>0</v>
      </c>
      <c r="AF196" s="69">
        <f>LOOKUP(12,'[2]Plan-Eco'!$AI$13:$AU$13,'[2]Plan-Eco'!$AI196:$AU196)</f>
        <v>0</v>
      </c>
      <c r="AG196" s="69">
        <f>LOOKUP('[2]Report-Date'!$B$1,'[2]Plan-Eco'!$AI$13:$AU$13,'[2]Plan-Eco'!$AI196:$AU196)</f>
        <v>0</v>
      </c>
      <c r="AH196" s="69">
        <f>LOOKUP('[2]Report-Date'!$B$1,'[2]Actual-Eco'!$AI$13:$AU$13,'[2]Actual-Eco'!$AI196:$AU196)</f>
        <v>0</v>
      </c>
      <c r="AI196" s="68">
        <f t="shared" si="180"/>
        <v>0</v>
      </c>
      <c r="AJ196" s="68">
        <f t="shared" si="197"/>
        <v>0</v>
      </c>
      <c r="AK196" s="69">
        <f t="shared" si="181"/>
        <v>0</v>
      </c>
      <c r="AL196" s="69"/>
      <c r="AM196" s="69">
        <f>+LOOKUP('[2]Report-Date'!$B$1,[2]CPPY!$AW$11:$BH$11,[2]CPPY!AW196:BH196)</f>
        <v>0</v>
      </c>
      <c r="AN196" s="69">
        <f>LOOKUP(12,'[2]Plan-Eco'!$AW$13:$BH$13,'[2]Plan-Eco'!$AW196:$BH196)</f>
        <v>0</v>
      </c>
      <c r="AO196" s="69">
        <f>LOOKUP('[2]Report-Date'!$B$1,'[2]Plan-Eco'!$AW$13:$BH$13,'[2]Plan-Eco'!$AW196:$BH196)</f>
        <v>0</v>
      </c>
      <c r="AP196" s="69">
        <f>LOOKUP('[2]Report-Date'!$B$1,'[2]Actual-Eco'!$AW$13:$BI$13,'[2]Actual-Eco'!$AW196:$BI196)</f>
        <v>0</v>
      </c>
      <c r="AQ196" s="68">
        <f t="shared" si="182"/>
        <v>0</v>
      </c>
      <c r="AR196" s="68">
        <f t="shared" si="198"/>
        <v>0</v>
      </c>
      <c r="AS196" s="69">
        <f t="shared" si="183"/>
        <v>0</v>
      </c>
      <c r="AW196"/>
      <c r="AX196"/>
      <c r="AY196"/>
      <c r="AZ196"/>
      <c r="BA196"/>
      <c r="BB196"/>
      <c r="BC196"/>
      <c r="BD196"/>
      <c r="BE196"/>
    </row>
    <row r="197" spans="1:57" hidden="1">
      <c r="A197" s="43"/>
      <c r="B197" s="43"/>
      <c r="C197" s="178" t="s">
        <v>284</v>
      </c>
      <c r="D197" s="178"/>
      <c r="E197" s="178"/>
      <c r="F197" s="178"/>
      <c r="G197" s="69">
        <f t="shared" si="200"/>
        <v>0</v>
      </c>
      <c r="H197" s="69">
        <f t="shared" si="200"/>
        <v>0</v>
      </c>
      <c r="I197" s="69">
        <f t="shared" si="200"/>
        <v>0</v>
      </c>
      <c r="J197" s="69">
        <f t="shared" si="200"/>
        <v>0</v>
      </c>
      <c r="K197" s="68">
        <f t="shared" si="174"/>
        <v>0</v>
      </c>
      <c r="L197" s="68">
        <f t="shared" si="175"/>
        <v>0</v>
      </c>
      <c r="M197" s="69">
        <f t="shared" si="176"/>
        <v>0</v>
      </c>
      <c r="N197" s="69"/>
      <c r="O197" s="69">
        <f>+LOOKUP('[2]Report-Date'!$B$1,[2]CPPY!$G$11:$R$11,[2]CPPY!G197:R197)</f>
        <v>0</v>
      </c>
      <c r="P197" s="69">
        <f>LOOKUP(12,'[2]Plan-Eco'!$G$13:$R$13,'[2]Plan-Eco'!$G197:$R197)</f>
        <v>0</v>
      </c>
      <c r="Q197" s="69">
        <f>LOOKUP('[2]Report-Date'!$B$1,'[2]Plan-Eco'!$G$13:$R$13,'[2]Plan-Eco'!$G197:$R197)</f>
        <v>0</v>
      </c>
      <c r="R197" s="69">
        <f>LOOKUP('[2]Report-Date'!$B$1,'[2]Actual-Eco'!$G$13:$R$13,'[2]Actual-Eco'!$G197:$R197)</f>
        <v>0</v>
      </c>
      <c r="S197" s="68">
        <f t="shared" si="191"/>
        <v>0</v>
      </c>
      <c r="T197" s="68">
        <f t="shared" si="192"/>
        <v>0</v>
      </c>
      <c r="U197" s="69">
        <f t="shared" si="196"/>
        <v>0</v>
      </c>
      <c r="V197" s="69"/>
      <c r="W197" s="69">
        <f>LOOKUP('[2]Report-Date'!$B$1,[2]CPPY!$U$11:$AF$11,[2]CPPY!U197:AF197)</f>
        <v>0</v>
      </c>
      <c r="X197" s="69">
        <f>LOOKUP(12,'[2]Plan-Eco'!$U$13:$AG$13,'[2]Plan-Eco'!$U197:$AG197)</f>
        <v>0</v>
      </c>
      <c r="Y197" s="69">
        <f>LOOKUP('[2]Report-Date'!$B$1,'[2]Plan-Eco'!$U$13:$AG$13,'[2]Plan-Eco'!$U197:$AG197)</f>
        <v>0</v>
      </c>
      <c r="Z197" s="69">
        <f>LOOKUP('[2]Report-Date'!$B$1,'[2]Actual-Eco'!$U$13:$AG$13,'[2]Actual-Eco'!$U197:$AG197)</f>
        <v>0</v>
      </c>
      <c r="AA197" s="78">
        <f t="shared" si="193"/>
        <v>0</v>
      </c>
      <c r="AB197" s="78">
        <f t="shared" si="195"/>
        <v>0</v>
      </c>
      <c r="AC197" s="71">
        <f t="shared" si="194"/>
        <v>0</v>
      </c>
      <c r="AD197" s="69"/>
      <c r="AE197" s="71">
        <f>+LOOKUP('[2]Report-Date'!$B$1,[2]CPPY!$AI$11:$AT$11,[2]CPPY!AI197:AT197)</f>
        <v>0</v>
      </c>
      <c r="AF197" s="69">
        <f>LOOKUP(12,'[2]Plan-Eco'!$AI$13:$AU$13,'[2]Plan-Eco'!$AI197:$AU197)</f>
        <v>0</v>
      </c>
      <c r="AG197" s="69">
        <f>LOOKUP('[2]Report-Date'!$B$1,'[2]Plan-Eco'!$AI$13:$AU$13,'[2]Plan-Eco'!$AI197:$AU197)</f>
        <v>0</v>
      </c>
      <c r="AH197" s="69">
        <f>LOOKUP('[2]Report-Date'!$B$1,'[2]Actual-Eco'!$AI$13:$AU$13,'[2]Actual-Eco'!$AI197:$AU197)</f>
        <v>0</v>
      </c>
      <c r="AI197" s="68">
        <f t="shared" si="180"/>
        <v>0</v>
      </c>
      <c r="AJ197" s="68">
        <f t="shared" si="197"/>
        <v>0</v>
      </c>
      <c r="AK197" s="69">
        <f t="shared" si="181"/>
        <v>0</v>
      </c>
      <c r="AL197" s="69"/>
      <c r="AM197" s="69">
        <f>+LOOKUP('[2]Report-Date'!$B$1,[2]CPPY!$AW$11:$BH$11,[2]CPPY!AW197:BH197)</f>
        <v>0</v>
      </c>
      <c r="AN197" s="69">
        <f>LOOKUP(12,'[2]Plan-Eco'!$AW$13:$BH$13,'[2]Plan-Eco'!$AW197:$BH197)</f>
        <v>0</v>
      </c>
      <c r="AO197" s="69">
        <f>LOOKUP('[2]Report-Date'!$B$1,'[2]Plan-Eco'!$AW$13:$BH$13,'[2]Plan-Eco'!$AW197:$BH197)</f>
        <v>0</v>
      </c>
      <c r="AP197" s="69">
        <f>LOOKUP('[2]Report-Date'!$B$1,'[2]Actual-Eco'!$AW$13:$BI$13,'[2]Actual-Eco'!$AW197:$BI197)</f>
        <v>0</v>
      </c>
      <c r="AQ197" s="68">
        <f t="shared" si="182"/>
        <v>0</v>
      </c>
      <c r="AR197" s="68">
        <f t="shared" si="198"/>
        <v>0</v>
      </c>
      <c r="AS197" s="69">
        <f t="shared" si="183"/>
        <v>0</v>
      </c>
      <c r="AW197"/>
      <c r="AX197"/>
      <c r="AY197"/>
      <c r="AZ197"/>
      <c r="BA197"/>
      <c r="BB197"/>
      <c r="BC197"/>
      <c r="BD197"/>
      <c r="BE197"/>
    </row>
    <row r="198" spans="1:57" hidden="1">
      <c r="A198" s="43"/>
      <c r="B198" s="43"/>
      <c r="C198" s="178" t="s">
        <v>285</v>
      </c>
      <c r="D198" s="178"/>
      <c r="E198" s="178"/>
      <c r="F198" s="178"/>
      <c r="G198" s="69">
        <f t="shared" si="200"/>
        <v>0</v>
      </c>
      <c r="H198" s="69">
        <f t="shared" si="200"/>
        <v>0</v>
      </c>
      <c r="I198" s="69">
        <f t="shared" si="200"/>
        <v>0</v>
      </c>
      <c r="J198" s="69">
        <f t="shared" si="200"/>
        <v>0</v>
      </c>
      <c r="K198" s="68">
        <f t="shared" si="174"/>
        <v>0</v>
      </c>
      <c r="L198" s="68">
        <f t="shared" si="175"/>
        <v>0</v>
      </c>
      <c r="M198" s="69">
        <f t="shared" si="176"/>
        <v>0</v>
      </c>
      <c r="N198" s="69"/>
      <c r="O198" s="69">
        <f>+LOOKUP('[2]Report-Date'!$B$1,[2]CPPY!$G$11:$R$11,[2]CPPY!G198:R198)</f>
        <v>0</v>
      </c>
      <c r="P198" s="69">
        <f>LOOKUP(12,'[2]Plan-Eco'!$G$13:$R$13,'[2]Plan-Eco'!$G198:$R198)</f>
        <v>0</v>
      </c>
      <c r="Q198" s="69">
        <f>LOOKUP('[2]Report-Date'!$B$1,'[2]Plan-Eco'!$G$13:$R$13,'[2]Plan-Eco'!$G198:$R198)</f>
        <v>0</v>
      </c>
      <c r="R198" s="69">
        <f>LOOKUP('[2]Report-Date'!$B$1,'[2]Actual-Eco'!$G$13:$R$13,'[2]Actual-Eco'!$G198:$R198)</f>
        <v>0</v>
      </c>
      <c r="S198" s="68">
        <f t="shared" si="191"/>
        <v>0</v>
      </c>
      <c r="T198" s="68">
        <f t="shared" si="192"/>
        <v>0</v>
      </c>
      <c r="U198" s="69">
        <f t="shared" si="196"/>
        <v>0</v>
      </c>
      <c r="V198" s="69"/>
      <c r="W198" s="69">
        <f>LOOKUP('[2]Report-Date'!$B$1,[2]CPPY!$U$11:$AF$11,[2]CPPY!U198:AF198)</f>
        <v>0</v>
      </c>
      <c r="X198" s="69">
        <f>LOOKUP(12,'[2]Plan-Eco'!$U$13:$AG$13,'[2]Plan-Eco'!$U198:$AG198)</f>
        <v>0</v>
      </c>
      <c r="Y198" s="69">
        <f>LOOKUP('[2]Report-Date'!$B$1,'[2]Plan-Eco'!$U$13:$AG$13,'[2]Plan-Eco'!$U198:$AG198)</f>
        <v>0</v>
      </c>
      <c r="Z198" s="69">
        <f>LOOKUP('[2]Report-Date'!$B$1,'[2]Actual-Eco'!$U$13:$AG$13,'[2]Actual-Eco'!$U198:$AG198)</f>
        <v>0</v>
      </c>
      <c r="AA198" s="78">
        <f t="shared" si="193"/>
        <v>0</v>
      </c>
      <c r="AB198" s="78">
        <f t="shared" si="195"/>
        <v>0</v>
      </c>
      <c r="AC198" s="71">
        <f t="shared" si="194"/>
        <v>0</v>
      </c>
      <c r="AD198" s="69"/>
      <c r="AE198" s="71">
        <f>+LOOKUP('[2]Report-Date'!$B$1,[2]CPPY!$AI$11:$AT$11,[2]CPPY!AI198:AT198)</f>
        <v>0</v>
      </c>
      <c r="AF198" s="69">
        <f>LOOKUP(12,'[2]Plan-Eco'!$AI$13:$AU$13,'[2]Plan-Eco'!$AI198:$AU198)</f>
        <v>0</v>
      </c>
      <c r="AG198" s="69">
        <f>LOOKUP('[2]Report-Date'!$B$1,'[2]Plan-Eco'!$AI$13:$AU$13,'[2]Plan-Eco'!$AI198:$AU198)</f>
        <v>0</v>
      </c>
      <c r="AH198" s="69">
        <f>LOOKUP('[2]Report-Date'!$B$1,'[2]Actual-Eco'!$AI$13:$AU$13,'[2]Actual-Eco'!$AI198:$AU198)</f>
        <v>0</v>
      </c>
      <c r="AI198" s="68">
        <f t="shared" si="180"/>
        <v>0</v>
      </c>
      <c r="AJ198" s="68">
        <f t="shared" si="197"/>
        <v>0</v>
      </c>
      <c r="AK198" s="69">
        <f t="shared" si="181"/>
        <v>0</v>
      </c>
      <c r="AL198" s="69"/>
      <c r="AM198" s="69">
        <f>+LOOKUP('[2]Report-Date'!$B$1,[2]CPPY!$AW$11:$BH$11,[2]CPPY!AW198:BH198)</f>
        <v>0</v>
      </c>
      <c r="AN198" s="69">
        <f>LOOKUP(12,'[2]Plan-Eco'!$AW$13:$BH$13,'[2]Plan-Eco'!$AW198:$BH198)</f>
        <v>0</v>
      </c>
      <c r="AO198" s="69">
        <f>LOOKUP('[2]Report-Date'!$B$1,'[2]Plan-Eco'!$AW$13:$BH$13,'[2]Plan-Eco'!$AW198:$BH198)</f>
        <v>0</v>
      </c>
      <c r="AP198" s="69">
        <f>LOOKUP('[2]Report-Date'!$B$1,'[2]Actual-Eco'!$AW$13:$BI$13,'[2]Actual-Eco'!$AW198:$BI198)</f>
        <v>0</v>
      </c>
      <c r="AQ198" s="68">
        <f t="shared" si="182"/>
        <v>0</v>
      </c>
      <c r="AR198" s="68">
        <f t="shared" si="198"/>
        <v>0</v>
      </c>
      <c r="AS198" s="69">
        <f t="shared" si="183"/>
        <v>0</v>
      </c>
      <c r="AW198"/>
      <c r="AX198"/>
      <c r="AY198"/>
      <c r="AZ198"/>
      <c r="BA198"/>
      <c r="BB198"/>
      <c r="BC198"/>
      <c r="BD198"/>
      <c r="BE198"/>
    </row>
    <row r="199" spans="1:57" hidden="1">
      <c r="A199" s="43"/>
      <c r="B199" s="43"/>
      <c r="C199" s="176" t="s">
        <v>286</v>
      </c>
      <c r="D199" s="176"/>
      <c r="E199" s="176"/>
      <c r="F199" s="176"/>
      <c r="G199" s="69">
        <f t="shared" si="200"/>
        <v>0</v>
      </c>
      <c r="H199" s="69">
        <f t="shared" si="200"/>
        <v>0</v>
      </c>
      <c r="I199" s="69">
        <f t="shared" si="200"/>
        <v>0</v>
      </c>
      <c r="J199" s="69">
        <f t="shared" si="200"/>
        <v>0</v>
      </c>
      <c r="K199" s="68">
        <f t="shared" si="174"/>
        <v>0</v>
      </c>
      <c r="L199" s="68">
        <f t="shared" si="175"/>
        <v>0</v>
      </c>
      <c r="M199" s="69">
        <f t="shared" si="176"/>
        <v>0</v>
      </c>
      <c r="N199" s="69"/>
      <c r="O199" s="69">
        <f>+LOOKUP('[2]Report-Date'!$B$1,[2]CPPY!$G$11:$R$11,[2]CPPY!G199:R199)</f>
        <v>0</v>
      </c>
      <c r="P199" s="69">
        <f>LOOKUP(12,'[2]Plan-Eco'!$G$13:$R$13,'[2]Plan-Eco'!$G199:$R199)</f>
        <v>0</v>
      </c>
      <c r="Q199" s="69">
        <f>LOOKUP('[2]Report-Date'!$B$1,'[2]Plan-Eco'!$G$13:$R$13,'[2]Plan-Eco'!$G199:$R199)</f>
        <v>0</v>
      </c>
      <c r="R199" s="69">
        <f>LOOKUP('[2]Report-Date'!$B$1,'[2]Actual-Eco'!$G$13:$R$13,'[2]Actual-Eco'!$G199:$R199)</f>
        <v>0</v>
      </c>
      <c r="S199" s="68">
        <f t="shared" si="191"/>
        <v>0</v>
      </c>
      <c r="T199" s="68">
        <f t="shared" si="192"/>
        <v>0</v>
      </c>
      <c r="U199" s="69">
        <f t="shared" si="196"/>
        <v>0</v>
      </c>
      <c r="V199" s="69"/>
      <c r="W199" s="69">
        <f>LOOKUP('[2]Report-Date'!$B$1,[2]CPPY!$U$11:$AF$11,[2]CPPY!U199:AF199)</f>
        <v>0</v>
      </c>
      <c r="X199" s="69">
        <f>LOOKUP(12,'[2]Plan-Eco'!$U$13:$AG$13,'[2]Plan-Eco'!$U199:$AG199)</f>
        <v>0</v>
      </c>
      <c r="Y199" s="69">
        <f>LOOKUP('[2]Report-Date'!$B$1,'[2]Plan-Eco'!$U$13:$AG$13,'[2]Plan-Eco'!$U199:$AG199)</f>
        <v>0</v>
      </c>
      <c r="Z199" s="69">
        <f>LOOKUP('[2]Report-Date'!$B$1,'[2]Actual-Eco'!$U$13:$AG$13,'[2]Actual-Eco'!$U199:$AG199)</f>
        <v>0</v>
      </c>
      <c r="AA199" s="78">
        <f t="shared" si="193"/>
        <v>0</v>
      </c>
      <c r="AB199" s="78">
        <f t="shared" si="195"/>
        <v>0</v>
      </c>
      <c r="AC199" s="71">
        <f t="shared" si="194"/>
        <v>0</v>
      </c>
      <c r="AD199" s="69"/>
      <c r="AE199" s="71">
        <f>+LOOKUP('[2]Report-Date'!$B$1,[2]CPPY!$AI$11:$AT$11,[2]CPPY!AI199:AT199)</f>
        <v>0</v>
      </c>
      <c r="AF199" s="69">
        <f>LOOKUP(12,'[2]Plan-Eco'!$AI$13:$AU$13,'[2]Plan-Eco'!$AI199:$AU199)</f>
        <v>0</v>
      </c>
      <c r="AG199" s="69">
        <f>LOOKUP('[2]Report-Date'!$B$1,'[2]Plan-Eco'!$AI$13:$AU$13,'[2]Plan-Eco'!$AI199:$AU199)</f>
        <v>0</v>
      </c>
      <c r="AH199" s="69">
        <f>LOOKUP('[2]Report-Date'!$B$1,'[2]Actual-Eco'!$AI$13:$AU$13,'[2]Actual-Eco'!$AI199:$AU199)</f>
        <v>0</v>
      </c>
      <c r="AI199" s="68">
        <f t="shared" si="180"/>
        <v>0</v>
      </c>
      <c r="AJ199" s="68">
        <f t="shared" si="197"/>
        <v>0</v>
      </c>
      <c r="AK199" s="69">
        <f t="shared" si="181"/>
        <v>0</v>
      </c>
      <c r="AL199" s="69"/>
      <c r="AM199" s="69">
        <f>+LOOKUP('[2]Report-Date'!$B$1,[2]CPPY!$AW$11:$BH$11,[2]CPPY!AW199:BH199)</f>
        <v>0</v>
      </c>
      <c r="AN199" s="69">
        <f>LOOKUP(12,'[2]Plan-Eco'!$AW$13:$BH$13,'[2]Plan-Eco'!$AW199:$BH199)</f>
        <v>0</v>
      </c>
      <c r="AO199" s="69">
        <f>LOOKUP('[2]Report-Date'!$B$1,'[2]Plan-Eco'!$AW$13:$BH$13,'[2]Plan-Eco'!$AW199:$BH199)</f>
        <v>0</v>
      </c>
      <c r="AP199" s="69">
        <f>LOOKUP('[2]Report-Date'!$B$1,'[2]Actual-Eco'!$AW$13:$BI$13,'[2]Actual-Eco'!$AW199:$BI199)</f>
        <v>0</v>
      </c>
      <c r="AQ199" s="68">
        <f t="shared" si="182"/>
        <v>0</v>
      </c>
      <c r="AR199" s="68">
        <f t="shared" si="198"/>
        <v>0</v>
      </c>
      <c r="AS199" s="69">
        <f t="shared" si="183"/>
        <v>0</v>
      </c>
      <c r="AW199"/>
      <c r="AX199"/>
      <c r="AY199"/>
      <c r="AZ199"/>
      <c r="BA199"/>
      <c r="BB199"/>
      <c r="BC199"/>
      <c r="BD199"/>
      <c r="BE199"/>
    </row>
    <row r="200" spans="1:57">
      <c r="A200" s="43"/>
      <c r="B200" s="43"/>
      <c r="C200" s="173" t="s">
        <v>287</v>
      </c>
      <c r="D200" s="174"/>
      <c r="E200" s="173"/>
      <c r="F200" s="173"/>
      <c r="G200" s="69">
        <f t="shared" si="200"/>
        <v>0</v>
      </c>
      <c r="H200" s="69">
        <f t="shared" si="200"/>
        <v>-95300000.000000089</v>
      </c>
      <c r="I200" s="69">
        <f t="shared" si="200"/>
        <v>0</v>
      </c>
      <c r="J200" s="69">
        <f t="shared" si="200"/>
        <v>0</v>
      </c>
      <c r="K200" s="68">
        <f>IF(I200=0,0,J200/I200)*100</f>
        <v>0</v>
      </c>
      <c r="L200" s="68">
        <f>IF(H200=0,0,J200/H200)*100</f>
        <v>0</v>
      </c>
      <c r="M200" s="69">
        <f>+J200-I200</f>
        <v>0</v>
      </c>
      <c r="N200" s="69"/>
      <c r="O200" s="69">
        <f>+LOOKUP('[2]Report-Date'!$B$1,[2]CPPY!$G$11:$R$11,[2]CPPY!G200:R200)</f>
        <v>0</v>
      </c>
      <c r="P200" s="69">
        <f>LOOKUP(12,'[2]Plan-Eco'!$G$13:$R$13,'[2]Plan-Eco'!$G200:$R200)</f>
        <v>0</v>
      </c>
      <c r="Q200" s="69">
        <f>LOOKUP('[2]Report-Date'!$B$1,'[2]Plan-Eco'!$G$13:$R$13,'[2]Plan-Eco'!$G200:$R200)</f>
        <v>0</v>
      </c>
      <c r="R200" s="69">
        <f>LOOKUP('[2]Report-Date'!$B$1,'[2]Actual-Eco'!$G$13:$R$13,'[2]Actual-Eco'!$G200:$R200)</f>
        <v>0</v>
      </c>
      <c r="S200" s="68">
        <f>(IF(Q200=0,0,R200/Q200)*100)</f>
        <v>0</v>
      </c>
      <c r="T200" s="68">
        <f>IF(P200=0,0,R200/P200)*100</f>
        <v>0</v>
      </c>
      <c r="U200" s="69">
        <f>+R200-Q200</f>
        <v>0</v>
      </c>
      <c r="V200" s="69"/>
      <c r="W200" s="69">
        <f>LOOKUP('[2]Report-Date'!$B$1,[2]CPPY!$U$11:$AF$11,[2]CPPY!U200:AF200)</f>
        <v>0</v>
      </c>
      <c r="X200" s="69">
        <f>LOOKUP(12,'[2]Plan-Eco'!$U$13:$AG$13,'[2]Plan-Eco'!$U200:$AG200)</f>
        <v>0</v>
      </c>
      <c r="Y200" s="69">
        <f>LOOKUP('[2]Report-Date'!$B$1,'[2]Plan-Eco'!$U$13:$AG$13,'[2]Plan-Eco'!$U200:$AG200)</f>
        <v>0</v>
      </c>
      <c r="Z200" s="69">
        <f>LOOKUP('[2]Report-Date'!$B$1,'[2]Actual-Eco'!$U$13:$AG$13,'[2]Actual-Eco'!$U200:$AG200)</f>
        <v>0</v>
      </c>
      <c r="AA200" s="78">
        <f>IF(Y200=0,0,Z200/Y200)*100</f>
        <v>0</v>
      </c>
      <c r="AB200" s="78">
        <f>IF(X200=0,0,Z200/X200)*100</f>
        <v>0</v>
      </c>
      <c r="AC200" s="71">
        <f>+Z200-Y200</f>
        <v>0</v>
      </c>
      <c r="AD200" s="69"/>
      <c r="AE200" s="71">
        <f>+LOOKUP('[2]Report-Date'!$B$1,[2]CPPY!$AI$11:$AT$11,[2]CPPY!AI200:AT200)</f>
        <v>0</v>
      </c>
      <c r="AF200" s="69">
        <f>LOOKUP(12,'[2]Plan-Eco'!$AI$13:$AU$13,'[2]Plan-Eco'!$AI200:$AU200)</f>
        <v>-95300000.000000089</v>
      </c>
      <c r="AG200" s="69">
        <f>LOOKUP('[2]Report-Date'!$B$1,'[2]Plan-Eco'!$AI$13:$AU$13,'[2]Plan-Eco'!$AI200:$AU200)</f>
        <v>0</v>
      </c>
      <c r="AH200" s="69">
        <f>LOOKUP('[2]Report-Date'!$B$1,'[2]Actual-Eco'!$AI$13:$AU$13,'[2]Actual-Eco'!$AI200:$AU200)</f>
        <v>0</v>
      </c>
      <c r="AI200" s="68">
        <f>IF(AG200=0,0,AH200/AG200)*100</f>
        <v>0</v>
      </c>
      <c r="AJ200" s="68">
        <f>IF(AF200=0,0,AH200/AF200)*100</f>
        <v>0</v>
      </c>
      <c r="AK200" s="69">
        <f>+AH200-AG200</f>
        <v>0</v>
      </c>
      <c r="AL200" s="69"/>
      <c r="AM200" s="69">
        <f>+LOOKUP('[2]Report-Date'!$B$1,[2]CPPY!$AW$11:$BH$11,[2]CPPY!AW200:BH200)</f>
        <v>0</v>
      </c>
      <c r="AN200" s="69">
        <f>LOOKUP(12,'[2]Plan-Eco'!$AW$13:$BH$13,'[2]Plan-Eco'!$AW200:$BH200)</f>
        <v>0</v>
      </c>
      <c r="AO200" s="69">
        <f>LOOKUP('[2]Report-Date'!$B$1,'[2]Plan-Eco'!$AW$13:$BH$13,'[2]Plan-Eco'!$AW200:$BH200)</f>
        <v>0</v>
      </c>
      <c r="AP200" s="69">
        <f>LOOKUP('[2]Report-Date'!$B$1,'[2]Actual-Eco'!$AW$13:$BI$13,'[2]Actual-Eco'!$AW200:$BI200)</f>
        <v>0</v>
      </c>
      <c r="AQ200" s="68">
        <f>IF(AO200=0,0,AP200/AO200)*100</f>
        <v>0</v>
      </c>
      <c r="AR200" s="68">
        <f>IF(AN200=0,0,AP200/AN200)*100</f>
        <v>0</v>
      </c>
      <c r="AS200" s="69">
        <f>+AP200-AO200</f>
        <v>0</v>
      </c>
      <c r="AW200"/>
      <c r="AX200"/>
      <c r="AY200"/>
      <c r="AZ200"/>
      <c r="BA200"/>
      <c r="BB200"/>
      <c r="BC200"/>
      <c r="BD200"/>
      <c r="BE200"/>
    </row>
    <row r="201" spans="1:57">
      <c r="A201" s="37"/>
      <c r="B201" s="37"/>
      <c r="C201" s="179" t="s">
        <v>288</v>
      </c>
      <c r="D201" s="180"/>
      <c r="E201" s="179"/>
      <c r="F201" s="179"/>
      <c r="G201" s="103">
        <f t="shared" si="200"/>
        <v>0</v>
      </c>
      <c r="H201" s="103">
        <f t="shared" si="200"/>
        <v>0</v>
      </c>
      <c r="I201" s="103">
        <f t="shared" si="200"/>
        <v>0</v>
      </c>
      <c r="J201" s="103">
        <f t="shared" si="200"/>
        <v>0</v>
      </c>
      <c r="K201" s="110">
        <f>IF(I201=0,0,J201/I201)*100</f>
        <v>0</v>
      </c>
      <c r="L201" s="110">
        <f>IF(H201=0,0,J201/H201)*100</f>
        <v>0</v>
      </c>
      <c r="M201" s="103">
        <f>+J201-I201</f>
        <v>0</v>
      </c>
      <c r="N201" s="103"/>
      <c r="O201" s="103">
        <f>+LOOKUP('[2]Report-Date'!$B$1,[2]CPPY!$G$11:$R$11,[2]CPPY!G201:R201)</f>
        <v>0</v>
      </c>
      <c r="P201" s="103">
        <f>LOOKUP(12,'[2]Plan-Eco'!$G$13:$R$13,'[2]Plan-Eco'!$G201:$R201)</f>
        <v>0</v>
      </c>
      <c r="Q201" s="103">
        <f>LOOKUP('[2]Report-Date'!$B$1,'[2]Plan-Eco'!$G$13:$R$13,'[2]Plan-Eco'!$G201:$R201)</f>
        <v>0</v>
      </c>
      <c r="R201" s="103">
        <f>LOOKUP('[2]Report-Date'!$B$1,'[2]Actual-Eco'!$G$13:$R$13,'[2]Actual-Eco'!$G201:$R201)</f>
        <v>0</v>
      </c>
      <c r="S201" s="110">
        <f>(IF(Q201=0,0,R201/Q201)*100)</f>
        <v>0</v>
      </c>
      <c r="T201" s="110">
        <f>IF(P201=0,0,R201/P201)*100</f>
        <v>0</v>
      </c>
      <c r="U201" s="103">
        <f>+R201-Q201</f>
        <v>0</v>
      </c>
      <c r="V201" s="103"/>
      <c r="W201" s="103">
        <f>LOOKUP('[2]Report-Date'!$B$1,[2]CPPY!$U$11:$AF$11,[2]CPPY!U201:AF201)</f>
        <v>0</v>
      </c>
      <c r="X201" s="103">
        <f>LOOKUP(12,'[2]Plan-Eco'!$U$13:$AG$13,'[2]Plan-Eco'!$U201:$AG201)</f>
        <v>0</v>
      </c>
      <c r="Y201" s="103">
        <f>LOOKUP('[2]Report-Date'!$B$1,'[2]Plan-Eco'!$U$13:$AG$13,'[2]Plan-Eco'!$U201:$AG201)</f>
        <v>0</v>
      </c>
      <c r="Z201" s="103">
        <f>LOOKUP('[2]Report-Date'!$B$1,'[2]Actual-Eco'!$U$13:$AG$13,'[2]Actual-Eco'!$U201:$AG201)</f>
        <v>0</v>
      </c>
      <c r="AA201" s="108">
        <f>IF(Y201=0,0,Z201/Y201)*100</f>
        <v>0</v>
      </c>
      <c r="AB201" s="108">
        <f>IF(X201=0,0,Z201/X201)*100</f>
        <v>0</v>
      </c>
      <c r="AC201" s="109">
        <f>+Z201-Y201</f>
        <v>0</v>
      </c>
      <c r="AD201" s="103"/>
      <c r="AE201" s="109">
        <f>+LOOKUP('[2]Report-Date'!$B$1,[2]CPPY!$AI$11:$AT$11,[2]CPPY!AI201:AT201)</f>
        <v>0</v>
      </c>
      <c r="AF201" s="103">
        <f>LOOKUP(12,'[2]Plan-Eco'!$AI$13:$AU$13,'[2]Plan-Eco'!$AI201:$AU201)</f>
        <v>0</v>
      </c>
      <c r="AG201" s="103">
        <f>LOOKUP('[2]Report-Date'!$B$1,'[2]Plan-Eco'!$AI$13:$AU$13,'[2]Plan-Eco'!$AI201:$AU201)</f>
        <v>0</v>
      </c>
      <c r="AH201" s="103">
        <f>LOOKUP('[2]Report-Date'!$B$1,'[2]Actual-Eco'!$AI$13:$AU$13,'[2]Actual-Eco'!$AI201:$AU201)</f>
        <v>0</v>
      </c>
      <c r="AI201" s="110">
        <f>IF(AG201=0,0,AH201/AG201)*100</f>
        <v>0</v>
      </c>
      <c r="AJ201" s="110">
        <f>IF(AF201=0,0,AH201/AF201)*100</f>
        <v>0</v>
      </c>
      <c r="AK201" s="103">
        <f>+AH201-AG201</f>
        <v>0</v>
      </c>
      <c r="AL201" s="103"/>
      <c r="AM201" s="103">
        <f>+LOOKUP('[2]Report-Date'!$B$1,[2]CPPY!$AW$11:$BH$11,[2]CPPY!AW201:BH201)</f>
        <v>0</v>
      </c>
      <c r="AN201" s="103">
        <f>LOOKUP(12,'[2]Plan-Eco'!$AW$13:$BH$13,'[2]Plan-Eco'!$AW201:$BH201)</f>
        <v>0</v>
      </c>
      <c r="AO201" s="103">
        <f>LOOKUP('[2]Report-Date'!$B$1,'[2]Plan-Eco'!$AW$13:$BH$13,'[2]Plan-Eco'!$AW201:$BH201)</f>
        <v>0</v>
      </c>
      <c r="AP201" s="103">
        <f>LOOKUP('[2]Report-Date'!$B$1,'[2]Actual-Eco'!$AW$13:$BI$13,'[2]Actual-Eco'!$AW201:$BI201)</f>
        <v>0</v>
      </c>
      <c r="AQ201" s="110">
        <f>IF(AO201=0,0,AP201/AO201)*100</f>
        <v>0</v>
      </c>
      <c r="AR201" s="110">
        <f>IF(AN201=0,0,AP201/AN201)*100</f>
        <v>0</v>
      </c>
      <c r="AS201" s="103">
        <f>+AP201-AO201</f>
        <v>0</v>
      </c>
      <c r="AW201"/>
      <c r="AX201"/>
      <c r="AY201"/>
      <c r="AZ201"/>
      <c r="BA201"/>
      <c r="BB201"/>
      <c r="BC201"/>
      <c r="BD201"/>
      <c r="BE201"/>
    </row>
    <row r="202" spans="1:57" s="181" customFormat="1">
      <c r="AA202" s="182"/>
      <c r="AB202" s="182"/>
      <c r="AC202" s="182"/>
      <c r="AE202" s="182"/>
      <c r="AW202"/>
      <c r="AX202"/>
      <c r="AY202"/>
      <c r="AZ202"/>
      <c r="BA202"/>
      <c r="BB202"/>
      <c r="BC202"/>
      <c r="BD202"/>
      <c r="BE202"/>
    </row>
    <row r="203" spans="1:57" s="181" customFormat="1">
      <c r="H203" s="183"/>
      <c r="AA203" s="182"/>
      <c r="AB203" s="182"/>
      <c r="AC203" s="182"/>
      <c r="AE203" s="182"/>
      <c r="AW203"/>
      <c r="AX203"/>
      <c r="AY203"/>
      <c r="AZ203"/>
      <c r="BA203"/>
      <c r="BB203"/>
      <c r="BC203"/>
      <c r="BD203"/>
      <c r="BE203"/>
    </row>
    <row r="204" spans="1:57" s="181" customFormat="1">
      <c r="H204" s="183"/>
      <c r="I204" s="183"/>
      <c r="J204" s="183"/>
      <c r="AA204" s="182"/>
      <c r="AB204" s="182"/>
      <c r="AC204" s="182"/>
      <c r="AE204" s="182"/>
      <c r="AW204"/>
      <c r="AX204"/>
      <c r="AY204"/>
      <c r="AZ204"/>
      <c r="BA204"/>
      <c r="BB204"/>
      <c r="BC204"/>
      <c r="BD204"/>
      <c r="BE204"/>
    </row>
    <row r="205" spans="1:57" s="184" customFormat="1">
      <c r="AW205"/>
      <c r="AX205"/>
      <c r="AY205"/>
      <c r="AZ205"/>
      <c r="BA205"/>
      <c r="BB205"/>
      <c r="BC205"/>
      <c r="BD205"/>
      <c r="BE205"/>
    </row>
    <row r="206" spans="1:57" s="181" customFormat="1">
      <c r="G206" s="183"/>
      <c r="H206" s="183"/>
      <c r="I206" s="183"/>
      <c r="J206" s="183"/>
      <c r="K206" s="183"/>
      <c r="L206" s="183"/>
      <c r="M206" s="183"/>
      <c r="N206" s="183"/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  <c r="Z206" s="183"/>
      <c r="AA206" s="185"/>
      <c r="AB206" s="185"/>
      <c r="AC206" s="185"/>
      <c r="AD206" s="183"/>
      <c r="AE206" s="185"/>
      <c r="AF206" s="183"/>
      <c r="AG206" s="183"/>
      <c r="AH206" s="183"/>
      <c r="AI206" s="183"/>
      <c r="AJ206" s="183"/>
      <c r="AK206" s="183"/>
      <c r="AL206" s="183"/>
      <c r="AM206" s="183"/>
      <c r="AN206" s="183"/>
      <c r="AO206" s="183"/>
      <c r="AW206"/>
      <c r="AX206"/>
      <c r="AY206"/>
      <c r="AZ206"/>
      <c r="BA206"/>
      <c r="BB206"/>
      <c r="BC206"/>
      <c r="BD206"/>
      <c r="BE206"/>
    </row>
    <row r="207" spans="1:57" s="181" customFormat="1">
      <c r="G207" s="183"/>
      <c r="H207" s="183">
        <f>+P163+X163+AF163+AN163</f>
        <v>-356291341.22345901</v>
      </c>
      <c r="I207" s="184">
        <f>+Q163+Y163+AG163+AO163</f>
        <v>-550408615.21679187</v>
      </c>
      <c r="J207" s="183">
        <f>+R163+Z163+AH163+AP163</f>
        <v>83633429.334907442</v>
      </c>
      <c r="K207" s="183"/>
      <c r="L207" s="183"/>
      <c r="M207" s="183"/>
      <c r="N207" s="183"/>
      <c r="O207" s="183"/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  <c r="Z207" s="183"/>
      <c r="AA207" s="185"/>
      <c r="AB207" s="185"/>
      <c r="AC207" s="185"/>
      <c r="AD207" s="183"/>
      <c r="AE207" s="185"/>
      <c r="AF207" s="183"/>
      <c r="AG207" s="183"/>
      <c r="AH207" s="183"/>
      <c r="AI207" s="183"/>
      <c r="AJ207" s="183"/>
      <c r="AK207" s="183"/>
      <c r="AL207" s="183"/>
      <c r="AM207" s="183"/>
      <c r="AN207" s="183"/>
      <c r="AO207" s="183"/>
      <c r="AW207"/>
      <c r="AX207"/>
      <c r="AY207"/>
      <c r="AZ207"/>
      <c r="BA207"/>
      <c r="BB207"/>
      <c r="BC207"/>
      <c r="BD207"/>
      <c r="BE207"/>
    </row>
    <row r="208" spans="1:57" s="181" customFormat="1">
      <c r="G208" s="183"/>
      <c r="H208" s="186">
        <f>+H207-H163</f>
        <v>0</v>
      </c>
      <c r="I208" s="186">
        <f>+I207-I163</f>
        <v>-8.6846351623535156E-3</v>
      </c>
      <c r="J208" s="186">
        <f>+J207-J163</f>
        <v>-9.6848905086517334E-3</v>
      </c>
      <c r="K208" s="183"/>
      <c r="L208" s="183"/>
      <c r="M208" s="183"/>
      <c r="N208" s="183"/>
      <c r="O208" s="183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  <c r="Z208" s="183"/>
      <c r="AA208" s="185"/>
      <c r="AB208" s="185"/>
      <c r="AC208" s="185"/>
      <c r="AD208" s="183"/>
      <c r="AE208" s="185"/>
      <c r="AF208" s="183"/>
      <c r="AG208" s="183"/>
      <c r="AH208" s="183"/>
      <c r="AI208" s="183"/>
      <c r="AJ208" s="183"/>
      <c r="AK208" s="183"/>
      <c r="AL208" s="183"/>
      <c r="AM208" s="183"/>
      <c r="AN208" s="183"/>
      <c r="AO208" s="183"/>
    </row>
    <row r="209" spans="3:41" s="181" customFormat="1">
      <c r="G209" s="183"/>
      <c r="H209" s="140"/>
      <c r="I209" s="183"/>
      <c r="J209" s="183"/>
      <c r="K209" s="183"/>
      <c r="L209" s="183"/>
      <c r="M209" s="183"/>
      <c r="N209" s="183"/>
      <c r="O209" s="183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  <c r="Z209" s="183"/>
      <c r="AA209" s="185"/>
      <c r="AB209" s="185"/>
      <c r="AC209" s="185"/>
      <c r="AD209" s="183"/>
      <c r="AE209" s="185"/>
      <c r="AF209" s="183"/>
      <c r="AG209" s="183"/>
      <c r="AH209" s="183"/>
      <c r="AI209" s="183"/>
      <c r="AJ209" s="183"/>
      <c r="AK209" s="183"/>
      <c r="AL209" s="183"/>
      <c r="AM209" s="183"/>
      <c r="AN209" s="183"/>
      <c r="AO209" s="183"/>
    </row>
    <row r="210" spans="3:41" s="181" customFormat="1">
      <c r="G210" s="183"/>
      <c r="H210" s="183"/>
      <c r="I210" s="183"/>
      <c r="J210" s="183"/>
      <c r="K210" s="183"/>
      <c r="L210" s="183"/>
      <c r="M210" s="183"/>
      <c r="N210" s="183"/>
      <c r="O210" s="183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  <c r="Z210" s="183"/>
      <c r="AA210" s="185"/>
      <c r="AB210" s="185"/>
      <c r="AC210" s="185"/>
      <c r="AD210" s="183"/>
      <c r="AE210" s="185"/>
      <c r="AF210" s="183"/>
      <c r="AG210" s="183"/>
      <c r="AH210" s="183"/>
      <c r="AI210" s="183"/>
      <c r="AJ210" s="183"/>
      <c r="AK210" s="183"/>
      <c r="AL210" s="183"/>
      <c r="AM210" s="183"/>
      <c r="AN210" s="183"/>
      <c r="AO210" s="183"/>
    </row>
    <row r="211" spans="3:41" s="181" customFormat="1">
      <c r="G211" s="183"/>
      <c r="H211" s="187">
        <f>+H208+H223+H218</f>
        <v>0</v>
      </c>
      <c r="I211" s="187">
        <f t="shared" ref="I211:J211" si="201">+I208+I223+I218</f>
        <v>-8.6846351623535156E-3</v>
      </c>
      <c r="J211" s="187">
        <f t="shared" si="201"/>
        <v>-9.6848905086517334E-3</v>
      </c>
      <c r="K211" s="183"/>
      <c r="L211" s="183"/>
      <c r="M211" s="183"/>
      <c r="N211" s="183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3"/>
      <c r="Z211" s="183"/>
      <c r="AA211" s="185"/>
      <c r="AB211" s="185"/>
      <c r="AC211" s="185"/>
      <c r="AD211" s="183"/>
      <c r="AE211" s="185"/>
      <c r="AF211" s="183"/>
      <c r="AG211" s="183"/>
      <c r="AH211" s="183"/>
      <c r="AI211" s="183"/>
      <c r="AJ211" s="183"/>
      <c r="AK211" s="183"/>
      <c r="AL211" s="183"/>
      <c r="AM211" s="183"/>
      <c r="AN211" s="183"/>
      <c r="AO211" s="183"/>
    </row>
    <row r="212" spans="3:41" s="181" customFormat="1">
      <c r="F212" s="181" t="s">
        <v>289</v>
      </c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  <c r="W212" s="183"/>
      <c r="X212" s="183"/>
      <c r="Y212" s="183"/>
      <c r="Z212" s="183"/>
      <c r="AA212" s="185"/>
      <c r="AB212" s="185"/>
      <c r="AC212" s="185"/>
      <c r="AD212" s="183"/>
      <c r="AE212" s="185"/>
      <c r="AF212" s="183"/>
      <c r="AG212" s="183"/>
      <c r="AH212" s="183"/>
      <c r="AI212" s="183"/>
      <c r="AJ212" s="183"/>
      <c r="AK212" s="183"/>
      <c r="AL212" s="183"/>
      <c r="AM212" s="183"/>
      <c r="AN212" s="183"/>
      <c r="AO212" s="183"/>
    </row>
    <row r="213" spans="3:41" s="181" customFormat="1">
      <c r="F213" s="181" t="s">
        <v>290</v>
      </c>
      <c r="G213" s="183"/>
      <c r="H213" s="183">
        <f>+P20+X20+AF20+AN20</f>
        <v>8843460667.5765419</v>
      </c>
      <c r="I213" s="183">
        <f>+Q20+Y20+AG20+AO20</f>
        <v>1698672706.3132081</v>
      </c>
      <c r="J213" s="183">
        <f>+R20+Z20+AH20+AP20</f>
        <v>1546421399.4013076</v>
      </c>
      <c r="K213" s="183"/>
      <c r="L213" s="183"/>
      <c r="M213" s="183"/>
      <c r="N213" s="183"/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  <c r="Z213" s="183"/>
      <c r="AA213" s="185"/>
      <c r="AB213" s="185"/>
      <c r="AC213" s="185"/>
      <c r="AD213" s="183"/>
      <c r="AE213" s="185"/>
      <c r="AF213" s="183"/>
      <c r="AG213" s="183"/>
      <c r="AH213" s="183"/>
      <c r="AI213" s="183"/>
      <c r="AJ213" s="183"/>
      <c r="AK213" s="183"/>
      <c r="AL213" s="183"/>
      <c r="AM213" s="183"/>
      <c r="AN213" s="183"/>
      <c r="AO213" s="183"/>
    </row>
    <row r="214" spans="3:41" s="181" customFormat="1">
      <c r="C214" s="181" t="s">
        <v>291</v>
      </c>
      <c r="G214" s="183"/>
      <c r="H214" s="183">
        <f>-P95-X92-X107-P107-AN107-P139-P91-AN92-AF139-X93-X94</f>
        <v>-1756835778.3899999</v>
      </c>
      <c r="I214" s="183">
        <f>-Q95-Y92-Y107-Q107-AO107-Q139-Q91-AO92-AG139-Y93-Y94</f>
        <v>-508277069.61000001</v>
      </c>
      <c r="J214" s="183">
        <f>-R95-Z92-Z107-R107-AP107-R139-R91-AP92-AH139-Z93-Z94</f>
        <v>-443068923.89590001</v>
      </c>
      <c r="K214" s="183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  <c r="Z214" s="183"/>
      <c r="AA214" s="185"/>
      <c r="AB214" s="185"/>
      <c r="AC214" s="185"/>
      <c r="AD214" s="183"/>
      <c r="AE214" s="185"/>
      <c r="AF214" s="183"/>
      <c r="AG214" s="183"/>
      <c r="AH214" s="183"/>
      <c r="AI214" s="183"/>
      <c r="AJ214" s="183"/>
      <c r="AK214" s="183"/>
      <c r="AL214" s="183"/>
      <c r="AM214" s="183"/>
      <c r="AN214" s="183"/>
      <c r="AO214" s="183"/>
    </row>
    <row r="215" spans="3:41" s="181" customFormat="1">
      <c r="G215" s="183"/>
      <c r="H215" s="183"/>
      <c r="I215" s="183"/>
      <c r="J215" s="183"/>
      <c r="K215" s="183"/>
      <c r="L215" s="183"/>
      <c r="M215" s="183"/>
      <c r="N215" s="183"/>
      <c r="O215" s="183"/>
      <c r="P215" s="183"/>
      <c r="Q215" s="183"/>
      <c r="R215" s="183"/>
      <c r="S215" s="183"/>
      <c r="T215" s="183"/>
      <c r="U215" s="183"/>
      <c r="V215" s="183"/>
      <c r="W215" s="183"/>
      <c r="X215" s="183"/>
      <c r="Y215" s="183"/>
      <c r="Z215" s="183"/>
      <c r="AA215" s="185"/>
      <c r="AB215" s="185"/>
      <c r="AC215" s="185"/>
      <c r="AD215" s="183"/>
      <c r="AE215" s="185"/>
      <c r="AF215" s="183"/>
      <c r="AG215" s="183"/>
      <c r="AH215" s="183"/>
      <c r="AI215" s="183"/>
      <c r="AJ215" s="183"/>
      <c r="AK215" s="183"/>
      <c r="AL215" s="183"/>
      <c r="AM215" s="183"/>
      <c r="AN215" s="183"/>
      <c r="AO215" s="183"/>
    </row>
    <row r="216" spans="3:41" s="181" customFormat="1">
      <c r="G216" s="183"/>
      <c r="H216" s="183">
        <f>+H213+H214</f>
        <v>7086624889.1865425</v>
      </c>
      <c r="I216" s="183">
        <f>+I213+I214</f>
        <v>1190395636.703208</v>
      </c>
      <c r="J216" s="183">
        <f>+J213+J214</f>
        <v>1103352475.5054076</v>
      </c>
      <c r="K216" s="183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  <c r="Z216" s="183"/>
      <c r="AA216" s="185"/>
      <c r="AB216" s="185"/>
      <c r="AC216" s="185"/>
      <c r="AD216" s="183"/>
      <c r="AE216" s="185"/>
      <c r="AF216" s="183"/>
      <c r="AG216" s="183"/>
      <c r="AH216" s="183"/>
      <c r="AI216" s="183"/>
      <c r="AJ216" s="183"/>
      <c r="AK216" s="183"/>
      <c r="AL216" s="183"/>
      <c r="AM216" s="183"/>
      <c r="AN216" s="183"/>
      <c r="AO216" s="183"/>
    </row>
    <row r="217" spans="3:41" s="181" customFormat="1">
      <c r="G217" s="183"/>
      <c r="H217" s="183">
        <f>+H20</f>
        <v>7086624889.1865406</v>
      </c>
      <c r="I217" s="183">
        <f>+I20</f>
        <v>1190395636.703208</v>
      </c>
      <c r="J217" s="183">
        <f>+J20</f>
        <v>1103352475.5054073</v>
      </c>
      <c r="K217" s="183"/>
      <c r="L217" s="183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  <c r="Z217" s="183"/>
      <c r="AA217" s="185"/>
      <c r="AB217" s="185"/>
      <c r="AC217" s="185"/>
      <c r="AD217" s="183"/>
      <c r="AE217" s="185"/>
      <c r="AF217" s="183"/>
      <c r="AG217" s="183"/>
      <c r="AH217" s="183"/>
      <c r="AI217" s="183"/>
      <c r="AJ217" s="183"/>
      <c r="AK217" s="183"/>
      <c r="AL217" s="183"/>
      <c r="AM217" s="183"/>
      <c r="AN217" s="183"/>
      <c r="AO217" s="183"/>
    </row>
    <row r="218" spans="3:41" s="181" customFormat="1">
      <c r="G218" s="183"/>
      <c r="H218" s="186">
        <f>+H217-H216</f>
        <v>0</v>
      </c>
      <c r="I218" s="186">
        <f>+I217-I216</f>
        <v>0</v>
      </c>
      <c r="J218" s="186">
        <f>+J217-J216</f>
        <v>0</v>
      </c>
      <c r="K218" s="183"/>
      <c r="L218" s="183"/>
      <c r="M218" s="183"/>
      <c r="N218" s="183"/>
      <c r="O218" s="183"/>
      <c r="P218" s="183"/>
      <c r="Q218" s="183"/>
      <c r="R218" s="183"/>
      <c r="S218" s="183"/>
      <c r="T218" s="183"/>
      <c r="U218" s="183"/>
      <c r="V218" s="183"/>
      <c r="W218" s="183"/>
      <c r="X218" s="183"/>
      <c r="Y218" s="183"/>
      <c r="Z218" s="183"/>
      <c r="AA218" s="185"/>
      <c r="AB218" s="185"/>
      <c r="AC218" s="185"/>
      <c r="AD218" s="183"/>
      <c r="AE218" s="185"/>
      <c r="AF218" s="183"/>
      <c r="AG218" s="183"/>
      <c r="AH218" s="183"/>
      <c r="AI218" s="183"/>
      <c r="AJ218" s="183"/>
      <c r="AK218" s="183"/>
      <c r="AL218" s="183"/>
      <c r="AM218" s="183"/>
      <c r="AN218" s="183"/>
      <c r="AO218" s="183"/>
    </row>
    <row r="219" spans="3:41" s="181" customFormat="1">
      <c r="F219" s="181" t="s">
        <v>292</v>
      </c>
      <c r="G219" s="183"/>
      <c r="H219" s="183">
        <f>+P103+X103+AF103+AN103</f>
        <v>9199752008.7999992</v>
      </c>
      <c r="I219" s="183">
        <f>+Q103+Y103+AG103+AO103</f>
        <v>2249081321.5300002</v>
      </c>
      <c r="J219" s="183">
        <f>+R103+Z103+AH103+AP103</f>
        <v>1462787970.0664001</v>
      </c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  <c r="U219" s="183"/>
      <c r="V219" s="183"/>
      <c r="W219" s="183"/>
      <c r="X219" s="183"/>
      <c r="Y219" s="183"/>
      <c r="Z219" s="183"/>
      <c r="AA219" s="185"/>
      <c r="AB219" s="185"/>
      <c r="AC219" s="185"/>
      <c r="AD219" s="183"/>
      <c r="AE219" s="185"/>
      <c r="AF219" s="183"/>
      <c r="AG219" s="183"/>
      <c r="AH219" s="183"/>
      <c r="AI219" s="183"/>
      <c r="AJ219" s="183"/>
      <c r="AK219" s="183"/>
      <c r="AL219" s="183"/>
      <c r="AM219" s="183"/>
      <c r="AN219" s="183"/>
      <c r="AO219" s="183"/>
    </row>
    <row r="220" spans="3:41" s="181" customFormat="1">
      <c r="D220" s="181" t="s">
        <v>291</v>
      </c>
      <c r="G220" s="183"/>
      <c r="H220" s="183">
        <f t="shared" ref="H220:I220" si="202">-P135-X139-P107-X107-AN107-P139-P91-AN92-AF139-P137-P138</f>
        <v>-1756835778.3899999</v>
      </c>
      <c r="I220" s="183">
        <f t="shared" si="202"/>
        <v>-508277069.61868501</v>
      </c>
      <c r="J220" s="183">
        <f>-R135-Z139-R107-Z107-AP107-R139-R91-AP92-AH139-R137-R138</f>
        <v>-443068923.90558493</v>
      </c>
      <c r="K220" s="183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  <c r="Z220" s="183"/>
      <c r="AA220" s="185"/>
      <c r="AB220" s="185"/>
      <c r="AC220" s="185"/>
      <c r="AD220" s="183"/>
      <c r="AE220" s="185"/>
      <c r="AF220" s="183"/>
      <c r="AG220" s="183"/>
      <c r="AH220" s="183"/>
      <c r="AI220" s="183"/>
      <c r="AJ220" s="183"/>
      <c r="AK220" s="183"/>
      <c r="AL220" s="183"/>
      <c r="AM220" s="183"/>
      <c r="AN220" s="183"/>
      <c r="AO220" s="183"/>
    </row>
    <row r="221" spans="3:41" s="181" customFormat="1">
      <c r="G221" s="183"/>
      <c r="H221" s="183">
        <f>+H219+H220</f>
        <v>7442916230.4099998</v>
      </c>
      <c r="I221" s="183">
        <f>+I219+I220</f>
        <v>1740804251.9113152</v>
      </c>
      <c r="J221" s="183">
        <f>+J219+J220</f>
        <v>1019719046.1608151</v>
      </c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  <c r="Z221" s="183"/>
      <c r="AA221" s="185"/>
      <c r="AB221" s="185"/>
      <c r="AC221" s="185"/>
      <c r="AD221" s="183"/>
      <c r="AE221" s="185"/>
      <c r="AF221" s="183"/>
      <c r="AG221" s="183"/>
      <c r="AH221" s="183"/>
      <c r="AI221" s="183"/>
      <c r="AJ221" s="183"/>
      <c r="AK221" s="183"/>
      <c r="AL221" s="183"/>
      <c r="AM221" s="183"/>
      <c r="AN221" s="183"/>
      <c r="AO221" s="183"/>
    </row>
    <row r="222" spans="3:41" s="181" customFormat="1">
      <c r="G222" s="183"/>
      <c r="H222" s="183">
        <f>+H103</f>
        <v>7442916230.4099998</v>
      </c>
      <c r="I222" s="183">
        <f>+I103</f>
        <v>1740804251.9113152</v>
      </c>
      <c r="J222" s="183">
        <f>+J103</f>
        <v>1019719046.160815</v>
      </c>
      <c r="K222" s="183"/>
      <c r="L222" s="183"/>
      <c r="M222" s="183"/>
      <c r="N222" s="183"/>
      <c r="O222" s="183"/>
      <c r="P222" s="183"/>
      <c r="Q222" s="183"/>
      <c r="R222" s="183"/>
      <c r="S222" s="183"/>
      <c r="T222" s="183"/>
      <c r="U222" s="183"/>
      <c r="V222" s="183"/>
      <c r="W222" s="183"/>
      <c r="X222" s="183"/>
      <c r="Y222" s="183"/>
      <c r="Z222" s="183"/>
      <c r="AA222" s="185"/>
      <c r="AB222" s="185"/>
      <c r="AC222" s="185"/>
      <c r="AD222" s="183"/>
      <c r="AE222" s="185"/>
      <c r="AF222" s="183"/>
      <c r="AG222" s="183"/>
      <c r="AH222" s="183"/>
      <c r="AI222" s="183"/>
      <c r="AJ222" s="183"/>
      <c r="AK222" s="183"/>
      <c r="AL222" s="183"/>
      <c r="AM222" s="183"/>
      <c r="AN222" s="183"/>
      <c r="AO222" s="183"/>
    </row>
    <row r="223" spans="3:41" s="181" customFormat="1">
      <c r="G223" s="183"/>
      <c r="H223" s="186">
        <f>+H221-H222</f>
        <v>0</v>
      </c>
      <c r="I223" s="186">
        <f>+I221-I222</f>
        <v>0</v>
      </c>
      <c r="J223" s="186">
        <f>+J221-J222</f>
        <v>0</v>
      </c>
      <c r="K223" s="183"/>
      <c r="L223" s="183"/>
      <c r="M223" s="183"/>
      <c r="N223" s="183"/>
      <c r="O223" s="183"/>
      <c r="P223" s="183"/>
      <c r="Q223" s="183"/>
      <c r="R223" s="183"/>
      <c r="S223" s="183"/>
      <c r="T223" s="183"/>
      <c r="U223" s="183"/>
      <c r="V223" s="183"/>
      <c r="W223" s="183"/>
      <c r="X223" s="183"/>
      <c r="Y223" s="183"/>
      <c r="Z223" s="183"/>
      <c r="AA223" s="185"/>
      <c r="AB223" s="185"/>
      <c r="AC223" s="185"/>
      <c r="AD223" s="183"/>
      <c r="AE223" s="185"/>
      <c r="AF223" s="183"/>
      <c r="AG223" s="183"/>
      <c r="AH223" s="183"/>
      <c r="AI223" s="183"/>
      <c r="AJ223" s="183"/>
      <c r="AK223" s="183"/>
      <c r="AL223" s="183"/>
      <c r="AM223" s="183"/>
      <c r="AN223" s="183"/>
      <c r="AO223" s="183"/>
    </row>
    <row r="224" spans="3:41" s="181" customFormat="1"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  <c r="W224" s="183"/>
      <c r="X224" s="183"/>
      <c r="Y224" s="183"/>
      <c r="Z224" s="183"/>
      <c r="AA224" s="185"/>
      <c r="AB224" s="185"/>
      <c r="AC224" s="185"/>
      <c r="AD224" s="183"/>
      <c r="AE224" s="185"/>
      <c r="AF224" s="183"/>
      <c r="AG224" s="183"/>
      <c r="AH224" s="183"/>
      <c r="AI224" s="183"/>
      <c r="AJ224" s="183"/>
      <c r="AK224" s="183"/>
      <c r="AL224" s="183"/>
      <c r="AM224" s="183"/>
      <c r="AN224" s="183"/>
      <c r="AO224" s="183"/>
    </row>
    <row r="225" spans="6:41" s="181" customFormat="1">
      <c r="G225" s="183"/>
      <c r="H225" s="183"/>
      <c r="I225" s="183"/>
      <c r="J225" s="183"/>
      <c r="K225" s="183"/>
      <c r="L225" s="183"/>
      <c r="M225" s="183"/>
      <c r="N225" s="183"/>
      <c r="O225" s="183"/>
      <c r="P225" s="183"/>
      <c r="Q225" s="183"/>
      <c r="R225" s="183"/>
      <c r="S225" s="183"/>
      <c r="T225" s="183"/>
      <c r="U225" s="183"/>
      <c r="V225" s="183"/>
      <c r="W225" s="183"/>
      <c r="X225" s="183"/>
      <c r="Y225" s="183"/>
      <c r="Z225" s="183"/>
      <c r="AA225" s="185"/>
      <c r="AB225" s="185"/>
      <c r="AC225" s="185"/>
      <c r="AD225" s="183"/>
      <c r="AE225" s="185"/>
      <c r="AF225" s="183"/>
      <c r="AG225" s="183"/>
      <c r="AH225" s="183"/>
      <c r="AI225" s="183"/>
      <c r="AJ225" s="183"/>
      <c r="AK225" s="183"/>
      <c r="AL225" s="183"/>
      <c r="AM225" s="183"/>
      <c r="AN225" s="183"/>
      <c r="AO225" s="183"/>
    </row>
    <row r="226" spans="6:41" s="181" customFormat="1">
      <c r="G226" s="183"/>
      <c r="H226" s="183"/>
      <c r="I226" s="183"/>
      <c r="J226" s="183"/>
      <c r="K226" s="183"/>
      <c r="L226" s="183"/>
      <c r="M226" s="183"/>
      <c r="N226" s="183"/>
      <c r="O226" s="183"/>
      <c r="P226" s="183"/>
      <c r="Q226" s="183"/>
      <c r="R226" s="183"/>
      <c r="S226" s="183"/>
      <c r="T226" s="183"/>
      <c r="U226" s="183"/>
      <c r="V226" s="183"/>
      <c r="W226" s="183"/>
      <c r="X226" s="183"/>
      <c r="Y226" s="183"/>
      <c r="Z226" s="183"/>
      <c r="AA226" s="185"/>
      <c r="AB226" s="185"/>
      <c r="AC226" s="185"/>
      <c r="AD226" s="183"/>
      <c r="AE226" s="185"/>
      <c r="AF226" s="183"/>
      <c r="AG226" s="183"/>
      <c r="AH226" s="183"/>
      <c r="AI226" s="183"/>
      <c r="AJ226" s="183"/>
      <c r="AK226" s="183"/>
      <c r="AL226" s="183"/>
      <c r="AM226" s="183"/>
      <c r="AN226" s="183"/>
      <c r="AO226" s="183"/>
    </row>
    <row r="227" spans="6:41" s="181" customFormat="1">
      <c r="G227" s="183"/>
      <c r="H227" s="183"/>
      <c r="I227" s="183"/>
      <c r="J227" s="183"/>
      <c r="K227" s="183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  <c r="Z227" s="183"/>
      <c r="AA227" s="185"/>
      <c r="AB227" s="185"/>
      <c r="AC227" s="185"/>
      <c r="AD227" s="183"/>
      <c r="AE227" s="185"/>
      <c r="AF227" s="183"/>
      <c r="AG227" s="183"/>
      <c r="AH227" s="183"/>
      <c r="AI227" s="183"/>
      <c r="AJ227" s="183"/>
      <c r="AK227" s="183"/>
      <c r="AL227" s="183"/>
      <c r="AM227" s="183"/>
      <c r="AN227" s="183"/>
      <c r="AO227" s="183"/>
    </row>
    <row r="228" spans="6:41" s="181" customFormat="1">
      <c r="G228" s="183"/>
      <c r="H228" s="183"/>
      <c r="I228" s="183"/>
      <c r="J228" s="183"/>
      <c r="K228" s="183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183"/>
      <c r="Z228" s="183"/>
      <c r="AA228" s="185"/>
      <c r="AB228" s="185"/>
      <c r="AC228" s="185"/>
      <c r="AD228" s="183"/>
      <c r="AE228" s="185"/>
      <c r="AF228" s="183"/>
      <c r="AG228" s="183"/>
      <c r="AH228" s="183"/>
      <c r="AI228" s="183"/>
      <c r="AJ228" s="183"/>
      <c r="AK228" s="183"/>
      <c r="AL228" s="183"/>
      <c r="AM228" s="183"/>
      <c r="AN228" s="183"/>
      <c r="AO228" s="183"/>
    </row>
    <row r="229" spans="6:41" s="181" customFormat="1">
      <c r="F229" s="188"/>
      <c r="G229" s="183"/>
      <c r="H229" s="183"/>
      <c r="I229" s="183"/>
      <c r="J229" s="183"/>
      <c r="K229" s="183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3"/>
      <c r="W229" s="183"/>
      <c r="X229" s="183"/>
      <c r="Y229" s="183"/>
      <c r="Z229" s="183"/>
      <c r="AA229" s="185"/>
      <c r="AB229" s="185"/>
      <c r="AC229" s="185"/>
      <c r="AD229" s="183"/>
      <c r="AE229" s="185"/>
      <c r="AF229" s="183"/>
      <c r="AG229" s="183"/>
      <c r="AH229" s="183"/>
      <c r="AI229" s="183"/>
      <c r="AJ229" s="183"/>
      <c r="AK229" s="183"/>
      <c r="AL229" s="183"/>
      <c r="AM229" s="183"/>
      <c r="AN229" s="183"/>
      <c r="AO229" s="183"/>
    </row>
    <row r="230" spans="6:41" s="181" customFormat="1"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  <c r="Y230" s="183"/>
      <c r="Z230" s="183"/>
      <c r="AA230" s="185"/>
      <c r="AB230" s="185"/>
      <c r="AC230" s="185"/>
      <c r="AD230" s="183"/>
      <c r="AE230" s="185"/>
      <c r="AF230" s="183"/>
      <c r="AG230" s="183"/>
      <c r="AH230" s="183"/>
      <c r="AI230" s="183"/>
      <c r="AJ230" s="183"/>
      <c r="AK230" s="183"/>
      <c r="AL230" s="183"/>
      <c r="AM230" s="183"/>
      <c r="AN230" s="183"/>
      <c r="AO230" s="183"/>
    </row>
    <row r="231" spans="6:41" s="181" customFormat="1"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3"/>
      <c r="W231" s="183"/>
      <c r="X231" s="183"/>
      <c r="Y231" s="183"/>
      <c r="Z231" s="183"/>
      <c r="AA231" s="185"/>
      <c r="AB231" s="185"/>
      <c r="AC231" s="185"/>
      <c r="AD231" s="183"/>
      <c r="AE231" s="185"/>
      <c r="AF231" s="183"/>
      <c r="AG231" s="183"/>
      <c r="AH231" s="183"/>
      <c r="AI231" s="183"/>
      <c r="AJ231" s="183"/>
      <c r="AK231" s="183"/>
      <c r="AL231" s="183"/>
      <c r="AM231" s="183"/>
      <c r="AN231" s="183"/>
      <c r="AO231" s="183"/>
    </row>
    <row r="232" spans="6:41" s="181" customFormat="1"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3"/>
      <c r="W232" s="183"/>
      <c r="X232" s="183"/>
      <c r="Y232" s="183"/>
      <c r="Z232" s="183"/>
      <c r="AA232" s="185"/>
      <c r="AB232" s="185"/>
      <c r="AC232" s="185"/>
      <c r="AD232" s="183"/>
      <c r="AE232" s="185"/>
      <c r="AF232" s="183"/>
      <c r="AG232" s="183"/>
      <c r="AH232" s="183"/>
      <c r="AI232" s="183"/>
      <c r="AJ232" s="183"/>
      <c r="AK232" s="183"/>
      <c r="AL232" s="183"/>
      <c r="AM232" s="183"/>
      <c r="AN232" s="183"/>
      <c r="AO232" s="183"/>
    </row>
    <row r="233" spans="6:41" s="181" customFormat="1">
      <c r="G233" s="183"/>
      <c r="H233" s="183"/>
      <c r="I233" s="183"/>
      <c r="J233" s="183"/>
      <c r="K233" s="183"/>
      <c r="L233" s="183"/>
      <c r="M233" s="183"/>
      <c r="N233" s="183"/>
      <c r="O233" s="183"/>
      <c r="P233" s="183"/>
      <c r="Q233" s="183"/>
      <c r="R233" s="183"/>
      <c r="S233" s="183"/>
      <c r="T233" s="183"/>
      <c r="U233" s="183"/>
      <c r="V233" s="183"/>
      <c r="W233" s="183"/>
      <c r="X233" s="183"/>
      <c r="Y233" s="183"/>
      <c r="Z233" s="183"/>
      <c r="AA233" s="185"/>
      <c r="AB233" s="185"/>
      <c r="AC233" s="185"/>
      <c r="AD233" s="183"/>
      <c r="AE233" s="185"/>
      <c r="AF233" s="183"/>
      <c r="AG233" s="183"/>
      <c r="AH233" s="183"/>
      <c r="AI233" s="183"/>
      <c r="AJ233" s="183"/>
      <c r="AK233" s="183"/>
      <c r="AL233" s="183"/>
      <c r="AM233" s="183"/>
      <c r="AN233" s="183"/>
      <c r="AO233" s="183"/>
    </row>
    <row r="234" spans="6:41" s="181" customFormat="1">
      <c r="G234" s="183"/>
      <c r="H234" s="183"/>
      <c r="I234" s="183"/>
      <c r="J234" s="183"/>
      <c r="K234" s="183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183"/>
      <c r="AA234" s="185"/>
      <c r="AB234" s="185"/>
      <c r="AC234" s="185"/>
      <c r="AD234" s="183"/>
      <c r="AE234" s="185"/>
      <c r="AF234" s="183"/>
      <c r="AG234" s="183"/>
      <c r="AH234" s="183"/>
      <c r="AI234" s="183"/>
      <c r="AJ234" s="183"/>
      <c r="AK234" s="183"/>
      <c r="AL234" s="183"/>
      <c r="AM234" s="183"/>
      <c r="AN234" s="183"/>
      <c r="AO234" s="183"/>
    </row>
    <row r="235" spans="6:41" s="181" customFormat="1">
      <c r="G235" s="183"/>
      <c r="H235" s="183"/>
      <c r="I235" s="183"/>
      <c r="J235" s="183"/>
      <c r="K235" s="183"/>
      <c r="L235" s="183"/>
      <c r="M235" s="183"/>
      <c r="N235" s="183"/>
      <c r="O235" s="183"/>
      <c r="P235" s="183"/>
      <c r="Q235" s="183"/>
      <c r="R235" s="183"/>
      <c r="S235" s="183"/>
      <c r="T235" s="183"/>
      <c r="U235" s="183"/>
      <c r="V235" s="183"/>
      <c r="W235" s="183"/>
      <c r="X235" s="183"/>
      <c r="Y235" s="183"/>
      <c r="Z235" s="183"/>
      <c r="AA235" s="185"/>
      <c r="AB235" s="185"/>
      <c r="AC235" s="185"/>
      <c r="AD235" s="183"/>
      <c r="AE235" s="185"/>
      <c r="AF235" s="183"/>
      <c r="AG235" s="183"/>
      <c r="AH235" s="183"/>
      <c r="AI235" s="183"/>
      <c r="AJ235" s="183"/>
      <c r="AK235" s="183"/>
      <c r="AL235" s="183"/>
      <c r="AM235" s="183"/>
      <c r="AN235" s="183"/>
      <c r="AO235" s="183"/>
    </row>
    <row r="236" spans="6:41" s="181" customFormat="1">
      <c r="G236" s="183"/>
      <c r="H236" s="183"/>
      <c r="I236" s="183"/>
      <c r="J236" s="183"/>
      <c r="K236" s="183"/>
      <c r="L236" s="183"/>
      <c r="M236" s="183"/>
      <c r="N236" s="183"/>
      <c r="O236" s="183"/>
      <c r="P236" s="183"/>
      <c r="Q236" s="183"/>
      <c r="R236" s="183"/>
      <c r="S236" s="183"/>
      <c r="T236" s="183"/>
      <c r="U236" s="183"/>
      <c r="V236" s="183"/>
      <c r="W236" s="183"/>
      <c r="X236" s="183"/>
      <c r="Y236" s="183"/>
      <c r="Z236" s="183"/>
      <c r="AA236" s="185"/>
      <c r="AB236" s="185"/>
      <c r="AC236" s="185"/>
      <c r="AD236" s="183"/>
      <c r="AE236" s="185"/>
      <c r="AF236" s="183"/>
      <c r="AG236" s="183"/>
      <c r="AH236" s="183"/>
      <c r="AI236" s="183"/>
      <c r="AJ236" s="183"/>
      <c r="AK236" s="183"/>
      <c r="AL236" s="183"/>
      <c r="AM236" s="183"/>
      <c r="AN236" s="183"/>
      <c r="AO236" s="183"/>
    </row>
    <row r="237" spans="6:41" s="181" customFormat="1">
      <c r="G237" s="183"/>
      <c r="H237" s="183"/>
      <c r="I237" s="183"/>
      <c r="J237" s="183"/>
      <c r="K237" s="183"/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  <c r="Z237" s="183"/>
      <c r="AA237" s="185"/>
      <c r="AB237" s="185"/>
      <c r="AC237" s="185"/>
      <c r="AD237" s="183"/>
      <c r="AE237" s="185"/>
      <c r="AF237" s="183"/>
      <c r="AG237" s="183"/>
      <c r="AH237" s="183"/>
      <c r="AI237" s="183"/>
      <c r="AJ237" s="183"/>
      <c r="AK237" s="183"/>
      <c r="AL237" s="183"/>
      <c r="AM237" s="183"/>
      <c r="AN237" s="183"/>
      <c r="AO237" s="183"/>
    </row>
    <row r="238" spans="6:41" s="181" customFormat="1">
      <c r="G238" s="183"/>
      <c r="H238" s="183"/>
      <c r="I238" s="183"/>
      <c r="J238" s="183"/>
      <c r="K238" s="183"/>
      <c r="L238" s="183"/>
      <c r="M238" s="183"/>
      <c r="N238" s="183"/>
      <c r="O238" s="183"/>
      <c r="P238" s="183"/>
      <c r="Q238" s="183"/>
      <c r="R238" s="183"/>
      <c r="S238" s="183"/>
      <c r="T238" s="183"/>
      <c r="U238" s="183"/>
      <c r="V238" s="183"/>
      <c r="W238" s="183"/>
      <c r="X238" s="183"/>
      <c r="Y238" s="183"/>
      <c r="Z238" s="183"/>
      <c r="AA238" s="185"/>
      <c r="AB238" s="185"/>
      <c r="AC238" s="185"/>
      <c r="AD238" s="183"/>
      <c r="AE238" s="185"/>
      <c r="AF238" s="183"/>
      <c r="AG238" s="183"/>
      <c r="AH238" s="183"/>
      <c r="AI238" s="183"/>
      <c r="AJ238" s="183"/>
      <c r="AK238" s="183"/>
      <c r="AL238" s="183"/>
      <c r="AM238" s="183"/>
      <c r="AN238" s="183"/>
      <c r="AO238" s="183"/>
    </row>
    <row r="239" spans="6:41" s="181" customFormat="1">
      <c r="G239" s="183"/>
      <c r="H239" s="183"/>
      <c r="I239" s="183"/>
      <c r="J239" s="183"/>
      <c r="K239" s="183"/>
      <c r="L239" s="183"/>
      <c r="M239" s="183"/>
      <c r="N239" s="183"/>
      <c r="O239" s="183"/>
      <c r="P239" s="183"/>
      <c r="Q239" s="183"/>
      <c r="R239" s="183"/>
      <c r="S239" s="183"/>
      <c r="T239" s="183"/>
      <c r="U239" s="183"/>
      <c r="V239" s="183"/>
      <c r="W239" s="183"/>
      <c r="X239" s="183"/>
      <c r="Y239" s="183"/>
      <c r="Z239" s="183"/>
      <c r="AA239" s="185"/>
      <c r="AB239" s="185"/>
      <c r="AC239" s="185"/>
      <c r="AD239" s="183"/>
      <c r="AE239" s="185"/>
      <c r="AF239" s="183"/>
      <c r="AG239" s="183"/>
      <c r="AH239" s="183"/>
      <c r="AI239" s="183"/>
      <c r="AJ239" s="183"/>
      <c r="AK239" s="183"/>
      <c r="AL239" s="183"/>
      <c r="AM239" s="183"/>
      <c r="AN239" s="183"/>
      <c r="AO239" s="183"/>
    </row>
    <row r="240" spans="6:41" s="181" customFormat="1">
      <c r="G240" s="183"/>
      <c r="H240" s="183"/>
      <c r="I240" s="183"/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3"/>
      <c r="U240" s="183"/>
      <c r="V240" s="183"/>
      <c r="W240" s="183"/>
      <c r="X240" s="183"/>
      <c r="Y240" s="183"/>
      <c r="Z240" s="183"/>
      <c r="AA240" s="185"/>
      <c r="AB240" s="185"/>
      <c r="AC240" s="185"/>
      <c r="AD240" s="183"/>
      <c r="AE240" s="185"/>
      <c r="AF240" s="183"/>
      <c r="AG240" s="183"/>
      <c r="AH240" s="183"/>
      <c r="AI240" s="183"/>
      <c r="AJ240" s="183"/>
      <c r="AK240" s="183"/>
      <c r="AL240" s="183"/>
      <c r="AM240" s="183"/>
      <c r="AN240" s="183"/>
      <c r="AO240" s="183"/>
    </row>
    <row r="241" spans="7:41" s="181" customFormat="1">
      <c r="G241" s="183"/>
      <c r="H241" s="183"/>
      <c r="I241" s="183"/>
      <c r="J241" s="183"/>
      <c r="K241" s="183"/>
      <c r="L241" s="183"/>
      <c r="M241" s="183"/>
      <c r="N241" s="183"/>
      <c r="O241" s="183"/>
      <c r="P241" s="183"/>
      <c r="Q241" s="183"/>
      <c r="R241" s="183"/>
      <c r="S241" s="183"/>
      <c r="T241" s="183"/>
      <c r="U241" s="183"/>
      <c r="V241" s="183"/>
      <c r="W241" s="183"/>
      <c r="X241" s="183"/>
      <c r="Y241" s="183"/>
      <c r="Z241" s="183"/>
      <c r="AA241" s="185"/>
      <c r="AB241" s="185"/>
      <c r="AC241" s="185"/>
      <c r="AD241" s="183"/>
      <c r="AE241" s="185"/>
      <c r="AF241" s="183"/>
      <c r="AG241" s="183"/>
      <c r="AH241" s="183"/>
      <c r="AI241" s="183"/>
      <c r="AJ241" s="183"/>
      <c r="AK241" s="183"/>
      <c r="AL241" s="183"/>
      <c r="AM241" s="183"/>
      <c r="AN241" s="183"/>
      <c r="AO241" s="183"/>
    </row>
    <row r="242" spans="7:41" s="181" customFormat="1">
      <c r="G242" s="183"/>
      <c r="H242" s="183"/>
      <c r="I242" s="183"/>
      <c r="J242" s="183"/>
      <c r="K242" s="183"/>
      <c r="L242" s="183"/>
      <c r="M242" s="183"/>
      <c r="N242" s="183"/>
      <c r="O242" s="183"/>
      <c r="P242" s="183"/>
      <c r="Q242" s="183"/>
      <c r="R242" s="183"/>
      <c r="S242" s="183"/>
      <c r="T242" s="183"/>
      <c r="U242" s="183"/>
      <c r="V242" s="183"/>
      <c r="W242" s="183"/>
      <c r="X242" s="183"/>
      <c r="Y242" s="183"/>
      <c r="Z242" s="183"/>
      <c r="AA242" s="185"/>
      <c r="AB242" s="185"/>
      <c r="AC242" s="185"/>
      <c r="AD242" s="183"/>
      <c r="AE242" s="185"/>
      <c r="AF242" s="183"/>
      <c r="AG242" s="183"/>
      <c r="AH242" s="183"/>
      <c r="AI242" s="183"/>
      <c r="AJ242" s="183"/>
      <c r="AK242" s="183"/>
      <c r="AL242" s="183"/>
      <c r="AM242" s="183"/>
      <c r="AN242" s="183"/>
      <c r="AO242" s="183"/>
    </row>
    <row r="243" spans="7:41" s="181" customFormat="1">
      <c r="G243" s="183"/>
      <c r="H243" s="183"/>
      <c r="I243" s="183"/>
      <c r="J243" s="183"/>
      <c r="K243" s="183"/>
      <c r="L243" s="183"/>
      <c r="M243" s="183"/>
      <c r="N243" s="183"/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83"/>
      <c r="Z243" s="183"/>
      <c r="AA243" s="185"/>
      <c r="AB243" s="185"/>
      <c r="AC243" s="185"/>
      <c r="AD243" s="183"/>
      <c r="AE243" s="185"/>
      <c r="AF243" s="183"/>
      <c r="AG243" s="183"/>
      <c r="AH243" s="183"/>
      <c r="AI243" s="183"/>
      <c r="AJ243" s="183"/>
      <c r="AK243" s="183"/>
      <c r="AL243" s="183"/>
      <c r="AM243" s="183"/>
      <c r="AN243" s="183"/>
      <c r="AO243" s="183"/>
    </row>
    <row r="244" spans="7:41" s="181" customFormat="1"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3"/>
      <c r="Z244" s="183"/>
      <c r="AA244" s="185"/>
      <c r="AB244" s="185"/>
      <c r="AC244" s="185"/>
      <c r="AD244" s="183"/>
      <c r="AE244" s="185"/>
      <c r="AF244" s="183"/>
      <c r="AG244" s="183"/>
      <c r="AH244" s="183"/>
      <c r="AI244" s="183"/>
      <c r="AJ244" s="183"/>
      <c r="AK244" s="183"/>
      <c r="AL244" s="183"/>
      <c r="AM244" s="183"/>
      <c r="AN244" s="183"/>
      <c r="AO244" s="183"/>
    </row>
    <row r="245" spans="7:41" s="181" customFormat="1">
      <c r="G245" s="183"/>
      <c r="H245" s="183"/>
      <c r="I245" s="183"/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  <c r="Z245" s="183"/>
      <c r="AA245" s="185"/>
      <c r="AB245" s="185"/>
      <c r="AC245" s="185"/>
      <c r="AD245" s="183"/>
      <c r="AE245" s="185"/>
      <c r="AF245" s="183"/>
      <c r="AG245" s="183"/>
      <c r="AH245" s="183"/>
      <c r="AI245" s="183"/>
      <c r="AJ245" s="183"/>
      <c r="AK245" s="183"/>
      <c r="AL245" s="183"/>
      <c r="AM245" s="183"/>
      <c r="AN245" s="183"/>
      <c r="AO245" s="183"/>
    </row>
    <row r="246" spans="7:41" s="181" customFormat="1">
      <c r="G246" s="183"/>
      <c r="H246" s="183"/>
      <c r="I246" s="183"/>
      <c r="J246" s="183"/>
      <c r="K246" s="183"/>
      <c r="L246" s="183"/>
      <c r="M246" s="183"/>
      <c r="N246" s="183"/>
      <c r="O246" s="183"/>
      <c r="P246" s="183"/>
      <c r="Q246" s="183"/>
      <c r="R246" s="183"/>
      <c r="S246" s="183"/>
      <c r="T246" s="183"/>
      <c r="U246" s="183"/>
      <c r="V246" s="183"/>
      <c r="W246" s="183"/>
      <c r="X246" s="183"/>
      <c r="Y246" s="183"/>
      <c r="Z246" s="183"/>
      <c r="AA246" s="185"/>
      <c r="AB246" s="185"/>
      <c r="AC246" s="185"/>
      <c r="AD246" s="183"/>
      <c r="AE246" s="185"/>
      <c r="AF246" s="183"/>
      <c r="AG246" s="183"/>
      <c r="AH246" s="183"/>
      <c r="AI246" s="183"/>
      <c r="AJ246" s="183"/>
      <c r="AK246" s="183"/>
      <c r="AL246" s="183"/>
      <c r="AM246" s="183"/>
      <c r="AN246" s="183"/>
      <c r="AO246" s="183"/>
    </row>
    <row r="247" spans="7:41" s="181" customFormat="1"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  <c r="Z247" s="183"/>
      <c r="AA247" s="185"/>
      <c r="AB247" s="185"/>
      <c r="AC247" s="185"/>
      <c r="AD247" s="183"/>
      <c r="AE247" s="185"/>
      <c r="AF247" s="183"/>
      <c r="AG247" s="183"/>
      <c r="AH247" s="183"/>
      <c r="AI247" s="183"/>
      <c r="AJ247" s="183"/>
      <c r="AK247" s="183"/>
      <c r="AL247" s="183"/>
      <c r="AM247" s="183"/>
      <c r="AN247" s="183"/>
      <c r="AO247" s="183"/>
    </row>
    <row r="248" spans="7:41" s="181" customFormat="1">
      <c r="G248" s="183"/>
      <c r="H248" s="183"/>
      <c r="I248" s="183"/>
      <c r="J248" s="183"/>
      <c r="K248" s="183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  <c r="Z248" s="183"/>
      <c r="AA248" s="185"/>
      <c r="AB248" s="185"/>
      <c r="AC248" s="185"/>
      <c r="AD248" s="183"/>
      <c r="AE248" s="185"/>
      <c r="AF248" s="183"/>
      <c r="AG248" s="183"/>
      <c r="AH248" s="183"/>
      <c r="AI248" s="183"/>
      <c r="AJ248" s="183"/>
      <c r="AK248" s="183"/>
      <c r="AL248" s="183"/>
      <c r="AM248" s="183"/>
      <c r="AN248" s="183"/>
      <c r="AO248" s="183"/>
    </row>
    <row r="249" spans="7:41" s="181" customFormat="1">
      <c r="G249" s="183"/>
      <c r="H249" s="183"/>
      <c r="I249" s="183"/>
      <c r="J249" s="183"/>
      <c r="K249" s="183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3"/>
      <c r="Z249" s="183"/>
      <c r="AA249" s="185"/>
      <c r="AB249" s="185"/>
      <c r="AC249" s="185"/>
      <c r="AD249" s="183"/>
      <c r="AE249" s="185"/>
      <c r="AF249" s="183"/>
      <c r="AG249" s="183"/>
      <c r="AH249" s="183"/>
      <c r="AI249" s="183"/>
      <c r="AJ249" s="183"/>
      <c r="AK249" s="183"/>
      <c r="AL249" s="183"/>
      <c r="AM249" s="183"/>
      <c r="AN249" s="183"/>
      <c r="AO249" s="183"/>
    </row>
    <row r="250" spans="7:41" s="181" customFormat="1">
      <c r="G250" s="183"/>
      <c r="H250" s="183"/>
      <c r="I250" s="183"/>
      <c r="J250" s="183"/>
      <c r="K250" s="183"/>
      <c r="L250" s="183"/>
      <c r="M250" s="183"/>
      <c r="N250" s="183"/>
      <c r="O250" s="183"/>
      <c r="P250" s="183"/>
      <c r="Q250" s="183"/>
      <c r="R250" s="183"/>
      <c r="S250" s="183"/>
      <c r="T250" s="183"/>
      <c r="U250" s="183"/>
      <c r="V250" s="183"/>
      <c r="W250" s="183"/>
      <c r="X250" s="183"/>
      <c r="Y250" s="183"/>
      <c r="Z250" s="183"/>
      <c r="AA250" s="185"/>
      <c r="AB250" s="185"/>
      <c r="AC250" s="185"/>
      <c r="AD250" s="183"/>
      <c r="AE250" s="185"/>
      <c r="AF250" s="183"/>
      <c r="AG250" s="183"/>
      <c r="AH250" s="183"/>
      <c r="AI250" s="183"/>
      <c r="AJ250" s="183"/>
      <c r="AK250" s="183"/>
      <c r="AL250" s="183"/>
      <c r="AM250" s="183"/>
      <c r="AN250" s="183"/>
      <c r="AO250" s="183"/>
    </row>
    <row r="251" spans="7:41" s="181" customFormat="1">
      <c r="G251" s="183"/>
      <c r="H251" s="183"/>
      <c r="I251" s="183"/>
      <c r="J251" s="183"/>
      <c r="K251" s="183"/>
      <c r="L251" s="183"/>
      <c r="M251" s="183"/>
      <c r="N251" s="183"/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  <c r="Z251" s="183"/>
      <c r="AA251" s="185"/>
      <c r="AB251" s="185"/>
      <c r="AC251" s="185"/>
      <c r="AD251" s="183"/>
      <c r="AE251" s="185"/>
      <c r="AF251" s="183"/>
      <c r="AG251" s="183"/>
      <c r="AH251" s="183"/>
      <c r="AI251" s="183"/>
      <c r="AJ251" s="183"/>
      <c r="AK251" s="183"/>
      <c r="AL251" s="183"/>
      <c r="AM251" s="183"/>
      <c r="AN251" s="183"/>
      <c r="AO251" s="183"/>
    </row>
    <row r="252" spans="7:41" s="181" customFormat="1">
      <c r="G252" s="183"/>
      <c r="H252" s="183"/>
      <c r="I252" s="183"/>
      <c r="J252" s="183"/>
      <c r="K252" s="183"/>
      <c r="L252" s="183"/>
      <c r="M252" s="183"/>
      <c r="N252" s="183"/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3"/>
      <c r="Z252" s="183"/>
      <c r="AA252" s="185"/>
      <c r="AB252" s="185"/>
      <c r="AC252" s="185"/>
      <c r="AD252" s="183"/>
      <c r="AE252" s="185"/>
      <c r="AF252" s="183"/>
      <c r="AG252" s="183"/>
      <c r="AH252" s="183"/>
      <c r="AI252" s="183"/>
      <c r="AJ252" s="183"/>
      <c r="AK252" s="183"/>
      <c r="AL252" s="183"/>
      <c r="AM252" s="183"/>
      <c r="AN252" s="183"/>
      <c r="AO252" s="183"/>
    </row>
    <row r="253" spans="7:41" s="181" customFormat="1">
      <c r="G253" s="183"/>
      <c r="H253" s="183"/>
      <c r="I253" s="183"/>
      <c r="J253" s="183"/>
      <c r="K253" s="183"/>
      <c r="L253" s="183"/>
      <c r="M253" s="183"/>
      <c r="N253" s="183"/>
      <c r="O253" s="183"/>
      <c r="P253" s="183"/>
      <c r="Q253" s="183"/>
      <c r="R253" s="183"/>
      <c r="S253" s="183"/>
      <c r="T253" s="183"/>
      <c r="U253" s="183"/>
      <c r="V253" s="183"/>
      <c r="W253" s="183"/>
      <c r="X253" s="183"/>
      <c r="Y253" s="183"/>
      <c r="Z253" s="183"/>
      <c r="AA253" s="185"/>
      <c r="AB253" s="185"/>
      <c r="AC253" s="185"/>
      <c r="AD253" s="183"/>
      <c r="AE253" s="185"/>
      <c r="AF253" s="183"/>
      <c r="AG253" s="183"/>
      <c r="AH253" s="183"/>
      <c r="AI253" s="183"/>
      <c r="AJ253" s="183"/>
      <c r="AK253" s="183"/>
      <c r="AL253" s="183"/>
      <c r="AM253" s="183"/>
      <c r="AN253" s="183"/>
      <c r="AO253" s="183"/>
    </row>
    <row r="254" spans="7:41" s="181" customFormat="1">
      <c r="G254" s="183"/>
      <c r="H254" s="183"/>
      <c r="I254" s="183"/>
      <c r="J254" s="183"/>
      <c r="K254" s="183"/>
      <c r="L254" s="183"/>
      <c r="M254" s="183"/>
      <c r="N254" s="183"/>
      <c r="O254" s="183"/>
      <c r="P254" s="183"/>
      <c r="Q254" s="183"/>
      <c r="R254" s="183"/>
      <c r="S254" s="183"/>
      <c r="T254" s="183"/>
      <c r="U254" s="183"/>
      <c r="V254" s="183"/>
      <c r="W254" s="183"/>
      <c r="X254" s="183"/>
      <c r="Y254" s="183"/>
      <c r="Z254" s="183"/>
      <c r="AA254" s="185"/>
      <c r="AB254" s="185"/>
      <c r="AC254" s="185"/>
      <c r="AD254" s="183"/>
      <c r="AE254" s="185"/>
      <c r="AF254" s="183"/>
      <c r="AG254" s="183"/>
      <c r="AH254" s="183"/>
      <c r="AI254" s="183"/>
      <c r="AJ254" s="183"/>
      <c r="AK254" s="183"/>
      <c r="AL254" s="183"/>
      <c r="AM254" s="183"/>
      <c r="AN254" s="183"/>
      <c r="AO254" s="183"/>
    </row>
    <row r="255" spans="7:41" s="181" customFormat="1">
      <c r="G255" s="183"/>
      <c r="H255" s="183"/>
      <c r="I255" s="183"/>
      <c r="J255" s="183"/>
      <c r="K255" s="183"/>
      <c r="L255" s="183"/>
      <c r="M255" s="183"/>
      <c r="N255" s="183"/>
      <c r="O255" s="183"/>
      <c r="P255" s="183"/>
      <c r="Q255" s="183"/>
      <c r="R255" s="183"/>
      <c r="S255" s="183"/>
      <c r="T255" s="183"/>
      <c r="U255" s="183"/>
      <c r="V255" s="183"/>
      <c r="W255" s="183"/>
      <c r="X255" s="183"/>
      <c r="Y255" s="183"/>
      <c r="Z255" s="183"/>
      <c r="AA255" s="185"/>
      <c r="AB255" s="185"/>
      <c r="AC255" s="185"/>
      <c r="AD255" s="183"/>
      <c r="AE255" s="185"/>
      <c r="AF255" s="183"/>
      <c r="AG255" s="183"/>
      <c r="AH255" s="183"/>
      <c r="AI255" s="183"/>
      <c r="AJ255" s="183"/>
      <c r="AK255" s="183"/>
      <c r="AL255" s="183"/>
      <c r="AM255" s="183"/>
      <c r="AN255" s="183"/>
      <c r="AO255" s="183"/>
    </row>
    <row r="256" spans="7:41" s="181" customFormat="1">
      <c r="G256" s="183"/>
      <c r="H256" s="183"/>
      <c r="I256" s="183"/>
      <c r="J256" s="183"/>
      <c r="K256" s="183"/>
      <c r="L256" s="183"/>
      <c r="M256" s="183"/>
      <c r="N256" s="183"/>
      <c r="O256" s="183"/>
      <c r="P256" s="183"/>
      <c r="Q256" s="183"/>
      <c r="R256" s="183"/>
      <c r="S256" s="183"/>
      <c r="T256" s="183"/>
      <c r="U256" s="183"/>
      <c r="V256" s="183"/>
      <c r="W256" s="183"/>
      <c r="X256" s="183"/>
      <c r="Y256" s="183"/>
      <c r="Z256" s="183"/>
      <c r="AA256" s="185"/>
      <c r="AB256" s="185"/>
      <c r="AC256" s="185"/>
      <c r="AD256" s="183"/>
      <c r="AE256" s="185"/>
      <c r="AF256" s="183"/>
      <c r="AG256" s="183"/>
      <c r="AH256" s="183"/>
      <c r="AI256" s="183"/>
      <c r="AJ256" s="183"/>
      <c r="AK256" s="183"/>
      <c r="AL256" s="183"/>
      <c r="AM256" s="183"/>
      <c r="AN256" s="183"/>
      <c r="AO256" s="183"/>
    </row>
    <row r="257" spans="7:41" s="181" customFormat="1">
      <c r="G257" s="183"/>
      <c r="H257" s="183"/>
      <c r="I257" s="183"/>
      <c r="J257" s="183"/>
      <c r="K257" s="183"/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183"/>
      <c r="Z257" s="183"/>
      <c r="AA257" s="185"/>
      <c r="AB257" s="185"/>
      <c r="AC257" s="185"/>
      <c r="AD257" s="183"/>
      <c r="AE257" s="185"/>
      <c r="AF257" s="183"/>
      <c r="AG257" s="183"/>
      <c r="AH257" s="183"/>
      <c r="AI257" s="183"/>
      <c r="AJ257" s="183"/>
      <c r="AK257" s="183"/>
      <c r="AL257" s="183"/>
      <c r="AM257" s="183"/>
      <c r="AN257" s="183"/>
      <c r="AO257" s="183"/>
    </row>
    <row r="258" spans="7:41" s="181" customFormat="1">
      <c r="G258" s="183"/>
      <c r="H258" s="183"/>
      <c r="I258" s="183"/>
      <c r="J258" s="183"/>
      <c r="K258" s="183"/>
      <c r="L258" s="183"/>
      <c r="M258" s="183"/>
      <c r="N258" s="183"/>
      <c r="O258" s="183"/>
      <c r="P258" s="183"/>
      <c r="Q258" s="183"/>
      <c r="R258" s="183"/>
      <c r="S258" s="183"/>
      <c r="T258" s="183"/>
      <c r="U258" s="183"/>
      <c r="V258" s="183"/>
      <c r="W258" s="183"/>
      <c r="X258" s="183"/>
      <c r="Y258" s="183"/>
      <c r="Z258" s="183"/>
      <c r="AA258" s="185"/>
      <c r="AB258" s="185"/>
      <c r="AC258" s="185"/>
      <c r="AD258" s="183"/>
      <c r="AE258" s="185"/>
      <c r="AF258" s="183"/>
      <c r="AG258" s="183"/>
      <c r="AH258" s="183"/>
      <c r="AI258" s="183"/>
      <c r="AJ258" s="183"/>
      <c r="AK258" s="183"/>
      <c r="AL258" s="183"/>
      <c r="AM258" s="183"/>
      <c r="AN258" s="183"/>
      <c r="AO258" s="183"/>
    </row>
    <row r="259" spans="7:41" s="181" customFormat="1">
      <c r="G259" s="183"/>
      <c r="H259" s="183"/>
      <c r="I259" s="183"/>
      <c r="J259" s="183"/>
      <c r="K259" s="183"/>
      <c r="L259" s="183"/>
      <c r="M259" s="183"/>
      <c r="N259" s="183"/>
      <c r="O259" s="183"/>
      <c r="P259" s="183"/>
      <c r="Q259" s="183"/>
      <c r="R259" s="183"/>
      <c r="S259" s="183"/>
      <c r="T259" s="183"/>
      <c r="U259" s="183"/>
      <c r="V259" s="183"/>
      <c r="W259" s="183"/>
      <c r="X259" s="183"/>
      <c r="Y259" s="183"/>
      <c r="Z259" s="183"/>
      <c r="AA259" s="185"/>
      <c r="AB259" s="185"/>
      <c r="AC259" s="185"/>
      <c r="AD259" s="183"/>
      <c r="AE259" s="185"/>
      <c r="AF259" s="183"/>
      <c r="AG259" s="183"/>
      <c r="AH259" s="183"/>
      <c r="AI259" s="183"/>
      <c r="AJ259" s="183"/>
      <c r="AK259" s="183"/>
      <c r="AL259" s="183"/>
      <c r="AM259" s="183"/>
      <c r="AN259" s="183"/>
      <c r="AO259" s="183"/>
    </row>
    <row r="260" spans="7:41" s="181" customFormat="1">
      <c r="G260" s="183"/>
      <c r="H260" s="183"/>
      <c r="I260" s="183"/>
      <c r="J260" s="183"/>
      <c r="K260" s="183"/>
      <c r="L260" s="183"/>
      <c r="M260" s="183"/>
      <c r="N260" s="183"/>
      <c r="O260" s="183"/>
      <c r="P260" s="183"/>
      <c r="Q260" s="183"/>
      <c r="R260" s="183"/>
      <c r="S260" s="183"/>
      <c r="T260" s="183"/>
      <c r="U260" s="183"/>
      <c r="V260" s="183"/>
      <c r="W260" s="183"/>
      <c r="X260" s="183"/>
      <c r="Y260" s="183"/>
      <c r="Z260" s="183"/>
      <c r="AA260" s="185"/>
      <c r="AB260" s="185"/>
      <c r="AC260" s="185"/>
      <c r="AD260" s="183"/>
      <c r="AE260" s="185"/>
      <c r="AF260" s="183"/>
      <c r="AG260" s="183"/>
      <c r="AH260" s="183"/>
      <c r="AI260" s="183"/>
      <c r="AJ260" s="183"/>
      <c r="AK260" s="183"/>
      <c r="AL260" s="183"/>
      <c r="AM260" s="183"/>
      <c r="AN260" s="183"/>
      <c r="AO260" s="183"/>
    </row>
    <row r="261" spans="7:41" s="181" customFormat="1">
      <c r="G261" s="183"/>
      <c r="H261" s="183"/>
      <c r="I261" s="183"/>
      <c r="J261" s="183"/>
      <c r="K261" s="183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3"/>
      <c r="W261" s="183"/>
      <c r="X261" s="183"/>
      <c r="Y261" s="183"/>
      <c r="Z261" s="183"/>
      <c r="AA261" s="185"/>
      <c r="AB261" s="185"/>
      <c r="AC261" s="185"/>
      <c r="AD261" s="183"/>
      <c r="AE261" s="185"/>
      <c r="AF261" s="183"/>
      <c r="AG261" s="183"/>
      <c r="AH261" s="183"/>
      <c r="AI261" s="183"/>
      <c r="AJ261" s="183"/>
      <c r="AK261" s="183"/>
      <c r="AL261" s="183"/>
      <c r="AM261" s="183"/>
      <c r="AN261" s="183"/>
      <c r="AO261" s="183"/>
    </row>
    <row r="262" spans="7:41" s="181" customFormat="1">
      <c r="G262" s="183"/>
      <c r="H262" s="183"/>
      <c r="I262" s="183"/>
      <c r="J262" s="183"/>
      <c r="K262" s="183"/>
      <c r="L262" s="183"/>
      <c r="M262" s="183"/>
      <c r="N262" s="183"/>
      <c r="O262" s="183"/>
      <c r="P262" s="183"/>
      <c r="Q262" s="183"/>
      <c r="R262" s="183"/>
      <c r="S262" s="183"/>
      <c r="T262" s="183"/>
      <c r="U262" s="183"/>
      <c r="V262" s="183"/>
      <c r="W262" s="183"/>
      <c r="X262" s="183"/>
      <c r="Y262" s="183"/>
      <c r="Z262" s="183"/>
      <c r="AA262" s="185"/>
      <c r="AB262" s="185"/>
      <c r="AC262" s="185"/>
      <c r="AD262" s="183"/>
      <c r="AE262" s="185"/>
      <c r="AF262" s="183"/>
      <c r="AG262" s="183"/>
      <c r="AH262" s="183"/>
      <c r="AI262" s="183"/>
      <c r="AJ262" s="183"/>
      <c r="AK262" s="183"/>
      <c r="AL262" s="183"/>
      <c r="AM262" s="183"/>
      <c r="AN262" s="183"/>
      <c r="AO262" s="183"/>
    </row>
    <row r="263" spans="7:41" s="181" customFormat="1"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3"/>
      <c r="Z263" s="183"/>
      <c r="AA263" s="185"/>
      <c r="AB263" s="185"/>
      <c r="AC263" s="185"/>
      <c r="AD263" s="183"/>
      <c r="AE263" s="185"/>
      <c r="AF263" s="183"/>
      <c r="AG263" s="183"/>
      <c r="AH263" s="183"/>
      <c r="AI263" s="183"/>
      <c r="AJ263" s="183"/>
      <c r="AK263" s="183"/>
      <c r="AL263" s="183"/>
      <c r="AM263" s="183"/>
      <c r="AN263" s="183"/>
      <c r="AO263" s="183"/>
    </row>
    <row r="264" spans="7:41" s="181" customFormat="1">
      <c r="G264" s="183"/>
      <c r="H264" s="183"/>
      <c r="I264" s="183"/>
      <c r="J264" s="183"/>
      <c r="K264" s="183"/>
      <c r="L264" s="183"/>
      <c r="M264" s="183"/>
      <c r="N264" s="183"/>
      <c r="O264" s="183"/>
      <c r="P264" s="183"/>
      <c r="Q264" s="183"/>
      <c r="R264" s="183"/>
      <c r="S264" s="183"/>
      <c r="T264" s="183"/>
      <c r="U264" s="183"/>
      <c r="V264" s="183"/>
      <c r="W264" s="183"/>
      <c r="X264" s="183"/>
      <c r="Y264" s="183"/>
      <c r="Z264" s="183"/>
      <c r="AA264" s="185"/>
      <c r="AB264" s="185"/>
      <c r="AC264" s="185"/>
      <c r="AD264" s="183"/>
      <c r="AE264" s="185"/>
      <c r="AF264" s="183"/>
      <c r="AG264" s="183"/>
      <c r="AH264" s="183"/>
      <c r="AI264" s="183"/>
      <c r="AJ264" s="183"/>
      <c r="AK264" s="183"/>
      <c r="AL264" s="183"/>
      <c r="AM264" s="183"/>
      <c r="AN264" s="183"/>
      <c r="AO264" s="183"/>
    </row>
    <row r="265" spans="7:41" s="181" customFormat="1">
      <c r="G265" s="183"/>
      <c r="H265" s="183"/>
      <c r="I265" s="183"/>
      <c r="J265" s="183"/>
      <c r="K265" s="183"/>
      <c r="L265" s="183"/>
      <c r="M265" s="183"/>
      <c r="N265" s="183"/>
      <c r="O265" s="183"/>
      <c r="P265" s="183"/>
      <c r="Q265" s="183"/>
      <c r="R265" s="183"/>
      <c r="S265" s="183"/>
      <c r="T265" s="183"/>
      <c r="U265" s="183"/>
      <c r="V265" s="183"/>
      <c r="W265" s="183"/>
      <c r="X265" s="183"/>
      <c r="Y265" s="183"/>
      <c r="Z265" s="183"/>
      <c r="AA265" s="185"/>
      <c r="AB265" s="185"/>
      <c r="AC265" s="185"/>
      <c r="AD265" s="183"/>
      <c r="AE265" s="185"/>
      <c r="AF265" s="183"/>
      <c r="AG265" s="183"/>
      <c r="AH265" s="183"/>
      <c r="AI265" s="183"/>
      <c r="AJ265" s="183"/>
      <c r="AK265" s="183"/>
      <c r="AL265" s="183"/>
      <c r="AM265" s="183"/>
      <c r="AN265" s="183"/>
      <c r="AO265" s="183"/>
    </row>
    <row r="266" spans="7:41" s="181" customFormat="1">
      <c r="G266" s="183"/>
      <c r="H266" s="183"/>
      <c r="I266" s="183"/>
      <c r="J266" s="183"/>
      <c r="K266" s="183"/>
      <c r="L266" s="183"/>
      <c r="M266" s="183"/>
      <c r="N266" s="183"/>
      <c r="O266" s="183"/>
      <c r="P266" s="183"/>
      <c r="Q266" s="183"/>
      <c r="R266" s="183"/>
      <c r="S266" s="183"/>
      <c r="T266" s="183"/>
      <c r="U266" s="183"/>
      <c r="V266" s="183"/>
      <c r="W266" s="183"/>
      <c r="X266" s="183"/>
      <c r="Y266" s="183"/>
      <c r="Z266" s="183"/>
      <c r="AA266" s="185"/>
      <c r="AB266" s="185"/>
      <c r="AC266" s="185"/>
      <c r="AD266" s="183"/>
      <c r="AE266" s="185"/>
      <c r="AF266" s="183"/>
      <c r="AG266" s="183"/>
      <c r="AH266" s="183"/>
      <c r="AI266" s="183"/>
      <c r="AJ266" s="183"/>
      <c r="AK266" s="183"/>
      <c r="AL266" s="183"/>
      <c r="AM266" s="183"/>
      <c r="AN266" s="183"/>
      <c r="AO266" s="183"/>
    </row>
    <row r="267" spans="7:41" s="181" customFormat="1"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  <c r="Z267" s="183"/>
      <c r="AA267" s="185"/>
      <c r="AB267" s="185"/>
      <c r="AC267" s="185"/>
      <c r="AD267" s="183"/>
      <c r="AE267" s="185"/>
      <c r="AF267" s="183"/>
      <c r="AG267" s="183"/>
      <c r="AH267" s="183"/>
      <c r="AI267" s="183"/>
      <c r="AJ267" s="183"/>
      <c r="AK267" s="183"/>
      <c r="AL267" s="183"/>
      <c r="AM267" s="183"/>
      <c r="AN267" s="183"/>
      <c r="AO267" s="183"/>
    </row>
    <row r="268" spans="7:41" s="181" customFormat="1">
      <c r="G268" s="183"/>
      <c r="H268" s="183"/>
      <c r="I268" s="183"/>
      <c r="J268" s="183"/>
      <c r="K268" s="183"/>
      <c r="L268" s="183"/>
      <c r="M268" s="183"/>
      <c r="N268" s="183"/>
      <c r="O268" s="183"/>
      <c r="P268" s="183"/>
      <c r="Q268" s="183"/>
      <c r="R268" s="183"/>
      <c r="S268" s="183"/>
      <c r="T268" s="183"/>
      <c r="U268" s="183"/>
      <c r="V268" s="183"/>
      <c r="W268" s="183"/>
      <c r="X268" s="183"/>
      <c r="Y268" s="183"/>
      <c r="Z268" s="183"/>
      <c r="AA268" s="185"/>
      <c r="AB268" s="185"/>
      <c r="AC268" s="185"/>
      <c r="AD268" s="183"/>
      <c r="AE268" s="185"/>
      <c r="AF268" s="183"/>
      <c r="AG268" s="183"/>
      <c r="AH268" s="183"/>
      <c r="AI268" s="183"/>
      <c r="AJ268" s="183"/>
      <c r="AK268" s="183"/>
      <c r="AL268" s="183"/>
      <c r="AM268" s="183"/>
      <c r="AN268" s="183"/>
      <c r="AO268" s="183"/>
    </row>
    <row r="269" spans="7:41" s="181" customFormat="1">
      <c r="G269" s="183"/>
      <c r="H269" s="183"/>
      <c r="I269" s="183"/>
      <c r="J269" s="183"/>
      <c r="K269" s="183"/>
      <c r="L269" s="183"/>
      <c r="M269" s="183"/>
      <c r="N269" s="183"/>
      <c r="O269" s="183"/>
      <c r="P269" s="183"/>
      <c r="Q269" s="183"/>
      <c r="R269" s="183"/>
      <c r="S269" s="183"/>
      <c r="T269" s="183"/>
      <c r="U269" s="183"/>
      <c r="V269" s="183"/>
      <c r="W269" s="183"/>
      <c r="X269" s="183"/>
      <c r="Y269" s="183"/>
      <c r="Z269" s="183"/>
      <c r="AA269" s="185"/>
      <c r="AB269" s="185"/>
      <c r="AC269" s="185"/>
      <c r="AD269" s="183"/>
      <c r="AE269" s="185"/>
      <c r="AF269" s="183"/>
      <c r="AG269" s="183"/>
      <c r="AH269" s="183"/>
      <c r="AI269" s="183"/>
      <c r="AJ269" s="183"/>
      <c r="AK269" s="183"/>
      <c r="AL269" s="183"/>
      <c r="AM269" s="183"/>
      <c r="AN269" s="183"/>
      <c r="AO269" s="183"/>
    </row>
    <row r="270" spans="7:41" s="181" customFormat="1">
      <c r="G270" s="183"/>
      <c r="H270" s="183"/>
      <c r="I270" s="183"/>
      <c r="J270" s="183"/>
      <c r="K270" s="183"/>
      <c r="L270" s="183"/>
      <c r="M270" s="183"/>
      <c r="N270" s="183"/>
      <c r="O270" s="183"/>
      <c r="P270" s="183"/>
      <c r="Q270" s="183"/>
      <c r="R270" s="183"/>
      <c r="S270" s="183"/>
      <c r="T270" s="183"/>
      <c r="U270" s="183"/>
      <c r="V270" s="183"/>
      <c r="W270" s="183"/>
      <c r="X270" s="183"/>
      <c r="Y270" s="183"/>
      <c r="Z270" s="183"/>
      <c r="AA270" s="185"/>
      <c r="AB270" s="185"/>
      <c r="AC270" s="185"/>
      <c r="AD270" s="183"/>
      <c r="AE270" s="185"/>
      <c r="AF270" s="183"/>
      <c r="AG270" s="183"/>
      <c r="AH270" s="183"/>
      <c r="AI270" s="183"/>
      <c r="AJ270" s="183"/>
      <c r="AK270" s="183"/>
      <c r="AL270" s="183"/>
      <c r="AM270" s="183"/>
      <c r="AN270" s="183"/>
      <c r="AO270" s="183"/>
    </row>
    <row r="271" spans="7:41" s="181" customFormat="1">
      <c r="G271" s="183"/>
      <c r="H271" s="183"/>
      <c r="I271" s="183"/>
      <c r="J271" s="183"/>
      <c r="K271" s="183"/>
      <c r="L271" s="183"/>
      <c r="M271" s="183"/>
      <c r="N271" s="183"/>
      <c r="O271" s="183"/>
      <c r="P271" s="183"/>
      <c r="Q271" s="183"/>
      <c r="R271" s="183"/>
      <c r="S271" s="183"/>
      <c r="T271" s="183"/>
      <c r="U271" s="183"/>
      <c r="V271" s="183"/>
      <c r="W271" s="183"/>
      <c r="X271" s="183"/>
      <c r="Y271" s="183"/>
      <c r="Z271" s="183"/>
      <c r="AA271" s="185"/>
      <c r="AB271" s="185"/>
      <c r="AC271" s="185"/>
      <c r="AD271" s="183"/>
      <c r="AE271" s="185"/>
      <c r="AF271" s="183"/>
      <c r="AG271" s="183"/>
      <c r="AH271" s="183"/>
      <c r="AI271" s="183"/>
      <c r="AJ271" s="183"/>
      <c r="AK271" s="183"/>
      <c r="AL271" s="183"/>
      <c r="AM271" s="183"/>
      <c r="AN271" s="183"/>
      <c r="AO271" s="183"/>
    </row>
    <row r="272" spans="7:41" s="181" customFormat="1">
      <c r="G272" s="183"/>
      <c r="H272" s="183"/>
      <c r="I272" s="183"/>
      <c r="J272" s="183"/>
      <c r="K272" s="183"/>
      <c r="L272" s="183"/>
      <c r="M272" s="183"/>
      <c r="N272" s="183"/>
      <c r="O272" s="183"/>
      <c r="P272" s="183"/>
      <c r="Q272" s="183"/>
      <c r="R272" s="183"/>
      <c r="S272" s="183"/>
      <c r="T272" s="183"/>
      <c r="U272" s="183"/>
      <c r="V272" s="183"/>
      <c r="W272" s="183"/>
      <c r="X272" s="183"/>
      <c r="Y272" s="183"/>
      <c r="Z272" s="183"/>
      <c r="AA272" s="185"/>
      <c r="AB272" s="185"/>
      <c r="AC272" s="185"/>
      <c r="AD272" s="183"/>
      <c r="AE272" s="185"/>
      <c r="AF272" s="183"/>
      <c r="AG272" s="183"/>
      <c r="AH272" s="183"/>
      <c r="AI272" s="183"/>
      <c r="AJ272" s="183"/>
      <c r="AK272" s="183"/>
      <c r="AL272" s="183"/>
      <c r="AM272" s="183"/>
      <c r="AN272" s="183"/>
      <c r="AO272" s="183"/>
    </row>
    <row r="273" spans="7:41" s="181" customFormat="1">
      <c r="G273" s="183"/>
      <c r="H273" s="183"/>
      <c r="I273" s="183"/>
      <c r="J273" s="183"/>
      <c r="K273" s="183"/>
      <c r="L273" s="183"/>
      <c r="M273" s="183"/>
      <c r="N273" s="183"/>
      <c r="O273" s="183"/>
      <c r="P273" s="183"/>
      <c r="Q273" s="183"/>
      <c r="R273" s="183"/>
      <c r="S273" s="183"/>
      <c r="T273" s="183"/>
      <c r="U273" s="183"/>
      <c r="V273" s="183"/>
      <c r="W273" s="183"/>
      <c r="X273" s="183"/>
      <c r="Y273" s="183"/>
      <c r="Z273" s="183"/>
      <c r="AA273" s="185"/>
      <c r="AB273" s="185"/>
      <c r="AC273" s="185"/>
      <c r="AD273" s="183"/>
      <c r="AE273" s="185"/>
      <c r="AF273" s="183"/>
      <c r="AG273" s="183"/>
      <c r="AH273" s="183"/>
      <c r="AI273" s="183"/>
      <c r="AJ273" s="183"/>
      <c r="AK273" s="183"/>
      <c r="AL273" s="183"/>
      <c r="AM273" s="183"/>
      <c r="AN273" s="183"/>
      <c r="AO273" s="183"/>
    </row>
    <row r="274" spans="7:41" s="181" customFormat="1">
      <c r="G274" s="183"/>
      <c r="H274" s="183"/>
      <c r="I274" s="183"/>
      <c r="J274" s="183"/>
      <c r="K274" s="183"/>
      <c r="L274" s="183"/>
      <c r="M274" s="183"/>
      <c r="N274" s="183"/>
      <c r="O274" s="183"/>
      <c r="P274" s="183"/>
      <c r="Q274" s="183"/>
      <c r="R274" s="183"/>
      <c r="S274" s="183"/>
      <c r="T274" s="183"/>
      <c r="U274" s="183"/>
      <c r="V274" s="183"/>
      <c r="W274" s="183"/>
      <c r="X274" s="183"/>
      <c r="Y274" s="183"/>
      <c r="Z274" s="183"/>
      <c r="AA274" s="185"/>
      <c r="AB274" s="185"/>
      <c r="AC274" s="185"/>
      <c r="AD274" s="183"/>
      <c r="AE274" s="185"/>
      <c r="AF274" s="183"/>
      <c r="AG274" s="183"/>
      <c r="AH274" s="183"/>
      <c r="AI274" s="183"/>
      <c r="AJ274" s="183"/>
      <c r="AK274" s="183"/>
      <c r="AL274" s="183"/>
      <c r="AM274" s="183"/>
      <c r="AN274" s="183"/>
      <c r="AO274" s="183"/>
    </row>
    <row r="275" spans="7:41" s="181" customFormat="1">
      <c r="G275" s="183"/>
      <c r="H275" s="183"/>
      <c r="I275" s="183"/>
      <c r="J275" s="183"/>
      <c r="K275" s="183"/>
      <c r="L275" s="183"/>
      <c r="M275" s="183"/>
      <c r="N275" s="183"/>
      <c r="O275" s="183"/>
      <c r="P275" s="183"/>
      <c r="Q275" s="183"/>
      <c r="R275" s="183"/>
      <c r="S275" s="183"/>
      <c r="T275" s="183"/>
      <c r="U275" s="183"/>
      <c r="V275" s="183"/>
      <c r="W275" s="183"/>
      <c r="X275" s="183"/>
      <c r="Y275" s="183"/>
      <c r="Z275" s="183"/>
      <c r="AA275" s="185"/>
      <c r="AB275" s="185"/>
      <c r="AC275" s="185"/>
      <c r="AD275" s="183"/>
      <c r="AE275" s="185"/>
      <c r="AF275" s="183"/>
      <c r="AG275" s="183"/>
      <c r="AH275" s="183"/>
      <c r="AI275" s="183"/>
      <c r="AJ275" s="183"/>
      <c r="AK275" s="183"/>
      <c r="AL275" s="183"/>
      <c r="AM275" s="183"/>
      <c r="AN275" s="183"/>
      <c r="AO275" s="183"/>
    </row>
    <row r="276" spans="7:41" s="181" customFormat="1">
      <c r="G276" s="183"/>
      <c r="H276" s="183"/>
      <c r="I276" s="183"/>
      <c r="J276" s="183"/>
      <c r="K276" s="183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  <c r="Z276" s="183"/>
      <c r="AA276" s="185"/>
      <c r="AB276" s="185"/>
      <c r="AC276" s="185"/>
      <c r="AD276" s="183"/>
      <c r="AE276" s="185"/>
      <c r="AF276" s="183"/>
      <c r="AG276" s="183"/>
      <c r="AH276" s="183"/>
      <c r="AI276" s="183"/>
      <c r="AJ276" s="183"/>
      <c r="AK276" s="183"/>
      <c r="AL276" s="183"/>
      <c r="AM276" s="183"/>
      <c r="AN276" s="183"/>
      <c r="AO276" s="183"/>
    </row>
    <row r="277" spans="7:41" s="181" customFormat="1">
      <c r="G277" s="183"/>
      <c r="H277" s="183"/>
      <c r="I277" s="183"/>
      <c r="J277" s="183"/>
      <c r="K277" s="183"/>
      <c r="L277" s="183"/>
      <c r="M277" s="183"/>
      <c r="N277" s="183"/>
      <c r="O277" s="183"/>
      <c r="P277" s="183"/>
      <c r="Q277" s="183"/>
      <c r="R277" s="183"/>
      <c r="S277" s="183"/>
      <c r="T277" s="183"/>
      <c r="U277" s="183"/>
      <c r="V277" s="183"/>
      <c r="W277" s="183"/>
      <c r="X277" s="183"/>
      <c r="Y277" s="183"/>
      <c r="Z277" s="183"/>
      <c r="AA277" s="185"/>
      <c r="AB277" s="185"/>
      <c r="AC277" s="185"/>
      <c r="AD277" s="183"/>
      <c r="AE277" s="185"/>
      <c r="AF277" s="183"/>
      <c r="AG277" s="183"/>
      <c r="AH277" s="183"/>
      <c r="AI277" s="183"/>
      <c r="AJ277" s="183"/>
      <c r="AK277" s="183"/>
      <c r="AL277" s="183"/>
      <c r="AM277" s="183"/>
      <c r="AN277" s="183"/>
      <c r="AO277" s="183"/>
    </row>
    <row r="278" spans="7:41" s="181" customFormat="1">
      <c r="G278" s="183"/>
      <c r="H278" s="183"/>
      <c r="I278" s="183"/>
      <c r="J278" s="183"/>
      <c r="K278" s="183"/>
      <c r="L278" s="183"/>
      <c r="M278" s="183"/>
      <c r="N278" s="183"/>
      <c r="O278" s="183"/>
      <c r="P278" s="183"/>
      <c r="Q278" s="183"/>
      <c r="R278" s="183"/>
      <c r="S278" s="183"/>
      <c r="T278" s="183"/>
      <c r="U278" s="183"/>
      <c r="V278" s="183"/>
      <c r="W278" s="183"/>
      <c r="X278" s="183"/>
      <c r="Y278" s="183"/>
      <c r="Z278" s="183"/>
      <c r="AA278" s="185"/>
      <c r="AB278" s="185"/>
      <c r="AC278" s="185"/>
      <c r="AD278" s="183"/>
      <c r="AE278" s="185"/>
      <c r="AF278" s="183"/>
      <c r="AG278" s="183"/>
      <c r="AH278" s="183"/>
      <c r="AI278" s="183"/>
      <c r="AJ278" s="183"/>
      <c r="AK278" s="183"/>
      <c r="AL278" s="183"/>
      <c r="AM278" s="183"/>
      <c r="AN278" s="183"/>
      <c r="AO278" s="183"/>
    </row>
    <row r="279" spans="7:41" s="181" customFormat="1">
      <c r="G279" s="183"/>
      <c r="H279" s="183"/>
      <c r="I279" s="183"/>
      <c r="J279" s="183"/>
      <c r="K279" s="183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  <c r="Z279" s="183"/>
      <c r="AA279" s="185"/>
      <c r="AB279" s="185"/>
      <c r="AC279" s="185"/>
      <c r="AD279" s="183"/>
      <c r="AE279" s="185"/>
      <c r="AF279" s="183"/>
      <c r="AG279" s="183"/>
      <c r="AH279" s="183"/>
      <c r="AI279" s="183"/>
      <c r="AJ279" s="183"/>
      <c r="AK279" s="183"/>
      <c r="AL279" s="183"/>
      <c r="AM279" s="183"/>
      <c r="AN279" s="183"/>
      <c r="AO279" s="183"/>
    </row>
    <row r="280" spans="7:41" s="181" customFormat="1">
      <c r="G280" s="183"/>
      <c r="H280" s="183"/>
      <c r="I280" s="183"/>
      <c r="J280" s="183"/>
      <c r="K280" s="183"/>
      <c r="L280" s="183"/>
      <c r="M280" s="183"/>
      <c r="N280" s="183"/>
      <c r="O280" s="183"/>
      <c r="P280" s="183"/>
      <c r="Q280" s="183"/>
      <c r="R280" s="183"/>
      <c r="S280" s="183"/>
      <c r="T280" s="183"/>
      <c r="U280" s="183"/>
      <c r="V280" s="183"/>
      <c r="W280" s="183"/>
      <c r="X280" s="183"/>
      <c r="Y280" s="183"/>
      <c r="Z280" s="183"/>
      <c r="AA280" s="185"/>
      <c r="AB280" s="185"/>
      <c r="AC280" s="185"/>
      <c r="AD280" s="183"/>
      <c r="AE280" s="185"/>
      <c r="AF280" s="183"/>
      <c r="AG280" s="183"/>
      <c r="AH280" s="183"/>
      <c r="AI280" s="183"/>
      <c r="AJ280" s="183"/>
      <c r="AK280" s="183"/>
      <c r="AL280" s="183"/>
      <c r="AM280" s="183"/>
      <c r="AN280" s="183"/>
      <c r="AO280" s="183"/>
    </row>
    <row r="281" spans="7:41" s="181" customFormat="1">
      <c r="G281" s="183"/>
      <c r="H281" s="183"/>
      <c r="I281" s="183"/>
      <c r="J281" s="183"/>
      <c r="K281" s="183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83"/>
      <c r="W281" s="183"/>
      <c r="X281" s="183"/>
      <c r="Y281" s="183"/>
      <c r="Z281" s="183"/>
      <c r="AA281" s="185"/>
      <c r="AB281" s="185"/>
      <c r="AC281" s="185"/>
      <c r="AD281" s="183"/>
      <c r="AE281" s="185"/>
      <c r="AF281" s="183"/>
      <c r="AG281" s="183"/>
      <c r="AH281" s="183"/>
      <c r="AI281" s="183"/>
      <c r="AJ281" s="183"/>
      <c r="AK281" s="183"/>
      <c r="AL281" s="183"/>
      <c r="AM281" s="183"/>
      <c r="AN281" s="183"/>
      <c r="AO281" s="183"/>
    </row>
    <row r="282" spans="7:41"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71"/>
      <c r="AB282" s="71"/>
      <c r="AC282" s="71"/>
      <c r="AD282" s="58"/>
      <c r="AE282" s="71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</row>
    <row r="283" spans="7:41"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71"/>
      <c r="AB283" s="71"/>
      <c r="AC283" s="71"/>
      <c r="AD283" s="58"/>
      <c r="AE283" s="71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</row>
    <row r="284" spans="7:41"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71"/>
      <c r="AB284" s="71"/>
      <c r="AC284" s="71"/>
      <c r="AD284" s="58"/>
      <c r="AE284" s="71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</row>
    <row r="285" spans="7:41"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71"/>
      <c r="AB285" s="71"/>
      <c r="AC285" s="71"/>
      <c r="AD285" s="58"/>
      <c r="AE285" s="71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</row>
    <row r="286" spans="7:41"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71"/>
      <c r="AB286" s="71"/>
      <c r="AC286" s="71"/>
      <c r="AD286" s="58"/>
      <c r="AE286" s="71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</row>
    <row r="287" spans="7:41"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71"/>
      <c r="AB287" s="71"/>
      <c r="AC287" s="71"/>
      <c r="AD287" s="58"/>
      <c r="AE287" s="71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</row>
    <row r="288" spans="7:41"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71"/>
      <c r="AB288" s="71"/>
      <c r="AC288" s="71"/>
      <c r="AD288" s="58"/>
      <c r="AE288" s="71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</row>
    <row r="289" spans="7:41"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71"/>
      <c r="AB289" s="71"/>
      <c r="AC289" s="71"/>
      <c r="AD289" s="58"/>
      <c r="AE289" s="71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</row>
    <row r="290" spans="7:41"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71"/>
      <c r="AB290" s="71"/>
      <c r="AC290" s="71"/>
      <c r="AD290" s="58"/>
      <c r="AE290" s="71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</row>
    <row r="291" spans="7:41"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71"/>
      <c r="AB291" s="71"/>
      <c r="AC291" s="71"/>
      <c r="AD291" s="58"/>
      <c r="AE291" s="71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</row>
    <row r="292" spans="7:41"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71"/>
      <c r="AB292" s="71"/>
      <c r="AC292" s="71"/>
      <c r="AD292" s="58"/>
      <c r="AE292" s="71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</row>
    <row r="293" spans="7:41"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71"/>
      <c r="AB293" s="71"/>
      <c r="AC293" s="71"/>
      <c r="AD293" s="58"/>
      <c r="AE293" s="71"/>
      <c r="AF293" s="58"/>
      <c r="AG293" s="58"/>
      <c r="AH293" s="58"/>
      <c r="AI293" s="58"/>
      <c r="AJ293" s="58"/>
      <c r="AK293" s="58"/>
      <c r="AL293" s="58"/>
      <c r="AM293" s="58"/>
      <c r="AN293" s="58"/>
      <c r="AO293" s="58"/>
    </row>
    <row r="294" spans="7:41"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71"/>
      <c r="AB294" s="71"/>
      <c r="AC294" s="71"/>
      <c r="AD294" s="58"/>
      <c r="AE294" s="71"/>
      <c r="AF294" s="58"/>
      <c r="AG294" s="58"/>
      <c r="AH294" s="58"/>
      <c r="AI294" s="58"/>
      <c r="AJ294" s="58"/>
      <c r="AK294" s="58"/>
      <c r="AL294" s="58"/>
      <c r="AM294" s="58"/>
      <c r="AN294" s="58"/>
      <c r="AO294" s="58"/>
    </row>
    <row r="295" spans="7:41"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71"/>
      <c r="AB295" s="71"/>
      <c r="AC295" s="71"/>
      <c r="AD295" s="58"/>
      <c r="AE295" s="71"/>
      <c r="AF295" s="58"/>
      <c r="AG295" s="58"/>
      <c r="AH295" s="58"/>
      <c r="AI295" s="58"/>
      <c r="AJ295" s="58"/>
      <c r="AK295" s="58"/>
      <c r="AL295" s="58"/>
      <c r="AM295" s="58"/>
      <c r="AN295" s="58"/>
      <c r="AO295" s="58"/>
    </row>
    <row r="296" spans="7:41"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71"/>
      <c r="AB296" s="71"/>
      <c r="AC296" s="71"/>
      <c r="AD296" s="58"/>
      <c r="AE296" s="71"/>
      <c r="AF296" s="58"/>
      <c r="AG296" s="58"/>
      <c r="AH296" s="58"/>
      <c r="AI296" s="58"/>
      <c r="AJ296" s="58"/>
      <c r="AK296" s="58"/>
      <c r="AL296" s="58"/>
      <c r="AM296" s="58"/>
      <c r="AN296" s="58"/>
      <c r="AO296" s="58"/>
    </row>
    <row r="297" spans="7:41"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71"/>
      <c r="AB297" s="71"/>
      <c r="AC297" s="71"/>
      <c r="AD297" s="58"/>
      <c r="AE297" s="71"/>
      <c r="AF297" s="58"/>
      <c r="AG297" s="58"/>
      <c r="AH297" s="58"/>
      <c r="AI297" s="58"/>
      <c r="AJ297" s="58"/>
      <c r="AK297" s="58"/>
      <c r="AL297" s="58"/>
      <c r="AM297" s="58"/>
      <c r="AN297" s="58"/>
      <c r="AO297" s="58"/>
    </row>
    <row r="298" spans="7:41"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71"/>
      <c r="AB298" s="71"/>
      <c r="AC298" s="71"/>
      <c r="AD298" s="58"/>
      <c r="AE298" s="71"/>
      <c r="AF298" s="58"/>
      <c r="AG298" s="58"/>
      <c r="AH298" s="58"/>
      <c r="AI298" s="58"/>
      <c r="AJ298" s="58"/>
      <c r="AK298" s="58"/>
      <c r="AL298" s="58"/>
      <c r="AM298" s="58"/>
      <c r="AN298" s="58"/>
      <c r="AO298" s="58"/>
    </row>
    <row r="299" spans="7:41"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71"/>
      <c r="AB299" s="71"/>
      <c r="AC299" s="71"/>
      <c r="AD299" s="58"/>
      <c r="AE299" s="71"/>
      <c r="AF299" s="58"/>
      <c r="AG299" s="58"/>
      <c r="AH299" s="58"/>
      <c r="AI299" s="58"/>
      <c r="AJ299" s="58"/>
      <c r="AK299" s="58"/>
      <c r="AL299" s="58"/>
      <c r="AM299" s="58"/>
      <c r="AN299" s="58"/>
      <c r="AO299" s="58"/>
    </row>
    <row r="300" spans="7:41"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71"/>
      <c r="AB300" s="71"/>
      <c r="AC300" s="71"/>
      <c r="AD300" s="58"/>
      <c r="AE300" s="71"/>
      <c r="AF300" s="58"/>
      <c r="AG300" s="58"/>
      <c r="AH300" s="58"/>
      <c r="AI300" s="58"/>
      <c r="AJ300" s="58"/>
      <c r="AK300" s="58"/>
      <c r="AL300" s="58"/>
      <c r="AM300" s="58"/>
      <c r="AN300" s="58"/>
      <c r="AO300" s="58"/>
    </row>
    <row r="301" spans="7:41"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71"/>
      <c r="AB301" s="71"/>
      <c r="AC301" s="71"/>
      <c r="AD301" s="58"/>
      <c r="AE301" s="71"/>
      <c r="AF301" s="58"/>
      <c r="AG301" s="58"/>
      <c r="AH301" s="58"/>
      <c r="AI301" s="58"/>
      <c r="AJ301" s="58"/>
      <c r="AK301" s="58"/>
      <c r="AL301" s="58"/>
      <c r="AM301" s="58"/>
      <c r="AN301" s="58"/>
      <c r="AO301" s="58"/>
    </row>
    <row r="302" spans="7:41"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71"/>
      <c r="AB302" s="71"/>
      <c r="AC302" s="71"/>
      <c r="AD302" s="58"/>
      <c r="AE302" s="71"/>
      <c r="AF302" s="58"/>
      <c r="AG302" s="58"/>
      <c r="AH302" s="58"/>
      <c r="AI302" s="58"/>
      <c r="AJ302" s="58"/>
      <c r="AK302" s="58"/>
      <c r="AL302" s="58"/>
      <c r="AM302" s="58"/>
      <c r="AN302" s="58"/>
      <c r="AO302" s="58"/>
    </row>
    <row r="303" spans="7:41"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71"/>
      <c r="AB303" s="71"/>
      <c r="AC303" s="71"/>
      <c r="AD303" s="58"/>
      <c r="AE303" s="71"/>
      <c r="AF303" s="58"/>
      <c r="AG303" s="58"/>
      <c r="AH303" s="58"/>
      <c r="AI303" s="58"/>
      <c r="AJ303" s="58"/>
      <c r="AK303" s="58"/>
      <c r="AL303" s="58"/>
      <c r="AM303" s="58"/>
      <c r="AN303" s="58"/>
      <c r="AO303" s="58"/>
    </row>
    <row r="304" spans="7:41"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71"/>
      <c r="AB304" s="71"/>
      <c r="AC304" s="71"/>
      <c r="AD304" s="58"/>
      <c r="AE304" s="71"/>
      <c r="AF304" s="58"/>
      <c r="AG304" s="58"/>
      <c r="AH304" s="58"/>
      <c r="AI304" s="58"/>
      <c r="AJ304" s="58"/>
      <c r="AK304" s="58"/>
      <c r="AL304" s="58"/>
      <c r="AM304" s="58"/>
      <c r="AN304" s="58"/>
      <c r="AO304" s="58"/>
    </row>
    <row r="305" spans="7:41"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71"/>
      <c r="AB305" s="71"/>
      <c r="AC305" s="71"/>
      <c r="AD305" s="58"/>
      <c r="AE305" s="71"/>
      <c r="AF305" s="58"/>
      <c r="AG305" s="58"/>
      <c r="AH305" s="58"/>
      <c r="AI305" s="58"/>
      <c r="AJ305" s="58"/>
      <c r="AK305" s="58"/>
      <c r="AL305" s="58"/>
      <c r="AM305" s="58"/>
      <c r="AN305" s="58"/>
      <c r="AO305" s="58"/>
    </row>
    <row r="306" spans="7:41"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71"/>
      <c r="AB306" s="71"/>
      <c r="AC306" s="71"/>
      <c r="AD306" s="58"/>
      <c r="AE306" s="71"/>
      <c r="AF306" s="58"/>
      <c r="AG306" s="58"/>
      <c r="AH306" s="58"/>
      <c r="AI306" s="58"/>
      <c r="AJ306" s="58"/>
      <c r="AK306" s="58"/>
      <c r="AL306" s="58"/>
      <c r="AM306" s="58"/>
      <c r="AN306" s="58"/>
      <c r="AO306" s="58"/>
    </row>
    <row r="307" spans="7:41"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71"/>
      <c r="AB307" s="71"/>
      <c r="AC307" s="71"/>
      <c r="AD307" s="58"/>
      <c r="AE307" s="71"/>
      <c r="AF307" s="58"/>
      <c r="AG307" s="58"/>
      <c r="AH307" s="58"/>
      <c r="AI307" s="58"/>
      <c r="AJ307" s="58"/>
      <c r="AK307" s="58"/>
      <c r="AL307" s="58"/>
      <c r="AM307" s="58"/>
      <c r="AN307" s="58"/>
      <c r="AO307" s="58"/>
    </row>
    <row r="308" spans="7:41"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71"/>
      <c r="AB308" s="71"/>
      <c r="AC308" s="71"/>
      <c r="AD308" s="58"/>
      <c r="AE308" s="71"/>
      <c r="AF308" s="58"/>
      <c r="AG308" s="58"/>
      <c r="AH308" s="58"/>
      <c r="AI308" s="58"/>
      <c r="AJ308" s="58"/>
      <c r="AK308" s="58"/>
      <c r="AL308" s="58"/>
      <c r="AM308" s="58"/>
      <c r="AN308" s="58"/>
      <c r="AO308" s="58"/>
    </row>
    <row r="309" spans="7:41"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71"/>
      <c r="AB309" s="71"/>
      <c r="AC309" s="71"/>
      <c r="AD309" s="58"/>
      <c r="AE309" s="71"/>
      <c r="AF309" s="58"/>
      <c r="AG309" s="58"/>
      <c r="AH309" s="58"/>
      <c r="AI309" s="58"/>
      <c r="AJ309" s="58"/>
      <c r="AK309" s="58"/>
      <c r="AL309" s="58"/>
      <c r="AM309" s="58"/>
      <c r="AN309" s="58"/>
      <c r="AO309" s="58"/>
    </row>
    <row r="310" spans="7:41"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71"/>
      <c r="AB310" s="71"/>
      <c r="AC310" s="71"/>
      <c r="AD310" s="58"/>
      <c r="AE310" s="71"/>
      <c r="AF310" s="58"/>
      <c r="AG310" s="58"/>
      <c r="AH310" s="58"/>
      <c r="AI310" s="58"/>
      <c r="AJ310" s="58"/>
      <c r="AK310" s="58"/>
      <c r="AL310" s="58"/>
      <c r="AM310" s="58"/>
      <c r="AN310" s="58"/>
      <c r="AO310" s="58"/>
    </row>
    <row r="311" spans="7:41"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71"/>
      <c r="AB311" s="71"/>
      <c r="AC311" s="71"/>
      <c r="AD311" s="58"/>
      <c r="AE311" s="71"/>
      <c r="AF311" s="58"/>
      <c r="AG311" s="58"/>
      <c r="AH311" s="58"/>
      <c r="AI311" s="58"/>
      <c r="AJ311" s="58"/>
      <c r="AK311" s="58"/>
      <c r="AL311" s="58"/>
      <c r="AM311" s="58"/>
      <c r="AN311" s="58"/>
      <c r="AO311" s="58"/>
    </row>
    <row r="312" spans="7:41"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71"/>
      <c r="AB312" s="71"/>
      <c r="AC312" s="71"/>
      <c r="AD312" s="58"/>
      <c r="AE312" s="71"/>
      <c r="AF312" s="58"/>
      <c r="AG312" s="58"/>
      <c r="AH312" s="58"/>
      <c r="AI312" s="58"/>
      <c r="AJ312" s="58"/>
      <c r="AK312" s="58"/>
      <c r="AL312" s="58"/>
      <c r="AM312" s="58"/>
      <c r="AN312" s="58"/>
      <c r="AO312" s="58"/>
    </row>
    <row r="313" spans="7:41"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71"/>
      <c r="AB313" s="71"/>
      <c r="AC313" s="71"/>
      <c r="AD313" s="58"/>
      <c r="AE313" s="71"/>
      <c r="AF313" s="58"/>
      <c r="AG313" s="58"/>
      <c r="AH313" s="58"/>
      <c r="AI313" s="58"/>
      <c r="AJ313" s="58"/>
      <c r="AK313" s="58"/>
      <c r="AL313" s="58"/>
      <c r="AM313" s="58"/>
      <c r="AN313" s="58"/>
      <c r="AO313" s="58"/>
    </row>
    <row r="314" spans="7:41"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71"/>
      <c r="AB314" s="71"/>
      <c r="AC314" s="71"/>
      <c r="AD314" s="58"/>
      <c r="AE314" s="71"/>
      <c r="AF314" s="58"/>
      <c r="AG314" s="58"/>
      <c r="AH314" s="58"/>
      <c r="AI314" s="58"/>
      <c r="AJ314" s="58"/>
      <c r="AK314" s="58"/>
      <c r="AL314" s="58"/>
      <c r="AM314" s="58"/>
      <c r="AN314" s="58"/>
      <c r="AO314" s="58"/>
    </row>
    <row r="315" spans="7:41"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71"/>
      <c r="AB315" s="71"/>
      <c r="AC315" s="71"/>
      <c r="AD315" s="58"/>
      <c r="AE315" s="71"/>
      <c r="AF315" s="58"/>
      <c r="AG315" s="58"/>
      <c r="AH315" s="58"/>
      <c r="AI315" s="58"/>
      <c r="AJ315" s="58"/>
      <c r="AK315" s="58"/>
      <c r="AL315" s="58"/>
      <c r="AM315" s="58"/>
      <c r="AN315" s="58"/>
      <c r="AO315" s="58"/>
    </row>
    <row r="316" spans="7:41"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71"/>
      <c r="AB316" s="71"/>
      <c r="AC316" s="71"/>
      <c r="AD316" s="58"/>
      <c r="AE316" s="71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</row>
    <row r="317" spans="7:41"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71"/>
      <c r="AB317" s="71"/>
      <c r="AC317" s="71"/>
      <c r="AD317" s="58"/>
      <c r="AE317" s="71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</row>
    <row r="318" spans="7:41"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71"/>
      <c r="AB318" s="71"/>
      <c r="AC318" s="71"/>
      <c r="AD318" s="58"/>
      <c r="AE318" s="71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</row>
    <row r="319" spans="7:41"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71"/>
      <c r="AB319" s="71"/>
      <c r="AC319" s="71"/>
      <c r="AD319" s="58"/>
      <c r="AE319" s="71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</row>
    <row r="320" spans="7:41"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71"/>
      <c r="AB320" s="71"/>
      <c r="AC320" s="71"/>
      <c r="AD320" s="58"/>
      <c r="AE320" s="71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</row>
    <row r="321" spans="7:41"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71"/>
      <c r="AB321" s="71"/>
      <c r="AC321" s="71"/>
      <c r="AD321" s="58"/>
      <c r="AE321" s="71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</row>
    <row r="322" spans="7:41"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71"/>
      <c r="AB322" s="71"/>
      <c r="AC322" s="71"/>
      <c r="AD322" s="58"/>
      <c r="AE322" s="71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</row>
    <row r="323" spans="7:41"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71"/>
      <c r="AB323" s="71"/>
      <c r="AC323" s="71"/>
      <c r="AD323" s="58"/>
      <c r="AE323" s="71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</row>
    <row r="324" spans="7:41"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71"/>
      <c r="AB324" s="71"/>
      <c r="AC324" s="71"/>
      <c r="AD324" s="58"/>
      <c r="AE324" s="71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</row>
    <row r="325" spans="7:41"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71"/>
      <c r="AB325" s="71"/>
      <c r="AC325" s="71"/>
      <c r="AD325" s="58"/>
      <c r="AE325" s="71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</row>
    <row r="326" spans="7:41"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71"/>
      <c r="AB326" s="71"/>
      <c r="AC326" s="71"/>
      <c r="AD326" s="58"/>
      <c r="AE326" s="71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</row>
    <row r="327" spans="7:41"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71"/>
      <c r="AB327" s="71"/>
      <c r="AC327" s="71"/>
      <c r="AD327" s="58"/>
      <c r="AE327" s="71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</row>
    <row r="328" spans="7:41"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71"/>
      <c r="AB328" s="71"/>
      <c r="AC328" s="71"/>
      <c r="AD328" s="58"/>
      <c r="AE328" s="71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</row>
    <row r="329" spans="7:41"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71"/>
      <c r="AB329" s="71"/>
      <c r="AC329" s="71"/>
      <c r="AD329" s="58"/>
      <c r="AE329" s="71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</row>
    <row r="330" spans="7:41"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71"/>
      <c r="AB330" s="71"/>
      <c r="AC330" s="71"/>
      <c r="AD330" s="58"/>
      <c r="AE330" s="71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</row>
    <row r="331" spans="7:41"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71"/>
      <c r="AB331" s="71"/>
      <c r="AC331" s="71"/>
      <c r="AD331" s="58"/>
      <c r="AE331" s="71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</row>
    <row r="332" spans="7:41"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71"/>
      <c r="AB332" s="71"/>
      <c r="AC332" s="71"/>
      <c r="AD332" s="58"/>
      <c r="AE332" s="71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</row>
    <row r="333" spans="7:41"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71"/>
      <c r="AB333" s="71"/>
      <c r="AC333" s="71"/>
      <c r="AD333" s="58"/>
      <c r="AE333" s="71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</row>
    <row r="334" spans="7:41"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71"/>
      <c r="AB334" s="71"/>
      <c r="AC334" s="71"/>
      <c r="AD334" s="58"/>
      <c r="AE334" s="71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</row>
    <row r="335" spans="7:41"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71"/>
      <c r="AB335" s="71"/>
      <c r="AC335" s="71"/>
      <c r="AD335" s="58"/>
      <c r="AE335" s="71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</row>
    <row r="336" spans="7:41"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71"/>
      <c r="AB336" s="71"/>
      <c r="AC336" s="71"/>
      <c r="AD336" s="58"/>
      <c r="AE336" s="71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</row>
    <row r="337" spans="7:41"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71"/>
      <c r="AB337" s="71"/>
      <c r="AC337" s="71"/>
      <c r="AD337" s="58"/>
      <c r="AE337" s="71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</row>
    <row r="338" spans="7:41"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71"/>
      <c r="AB338" s="71"/>
      <c r="AC338" s="71"/>
      <c r="AD338" s="58"/>
      <c r="AE338" s="71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</row>
    <row r="339" spans="7:41"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71"/>
      <c r="AB339" s="71"/>
      <c r="AC339" s="71"/>
      <c r="AD339" s="58"/>
      <c r="AE339" s="71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</row>
    <row r="340" spans="7:41"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71"/>
      <c r="AB340" s="71"/>
      <c r="AC340" s="71"/>
      <c r="AD340" s="58"/>
      <c r="AE340" s="71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</row>
    <row r="341" spans="7:41"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71"/>
      <c r="AB341" s="71"/>
      <c r="AC341" s="71"/>
      <c r="AD341" s="58"/>
      <c r="AE341" s="71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</row>
    <row r="342" spans="7:41"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71"/>
      <c r="AB342" s="71"/>
      <c r="AC342" s="71"/>
      <c r="AD342" s="58"/>
      <c r="AE342" s="71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</row>
    <row r="343" spans="7:41"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71"/>
      <c r="AB343" s="71"/>
      <c r="AC343" s="71"/>
      <c r="AD343" s="58"/>
      <c r="AE343" s="71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</row>
    <row r="344" spans="7:41"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71"/>
      <c r="AB344" s="71"/>
      <c r="AC344" s="71"/>
      <c r="AD344" s="58"/>
      <c r="AE344" s="71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</row>
    <row r="345" spans="7:41"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71"/>
      <c r="AB345" s="71"/>
      <c r="AC345" s="71"/>
      <c r="AD345" s="58"/>
      <c r="AE345" s="71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</row>
    <row r="346" spans="7:41"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71"/>
      <c r="AB346" s="71"/>
      <c r="AC346" s="71"/>
      <c r="AD346" s="58"/>
      <c r="AE346" s="71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</row>
  </sheetData>
  <mergeCells count="11">
    <mergeCell ref="AM10:AS10"/>
    <mergeCell ref="F1:H1"/>
    <mergeCell ref="G10:M10"/>
    <mergeCell ref="O10:U10"/>
    <mergeCell ref="W10:AC10"/>
    <mergeCell ref="AG10:AK10"/>
    <mergeCell ref="G98:M98"/>
    <mergeCell ref="O98:U98"/>
    <mergeCell ref="W98:AC98"/>
    <mergeCell ref="AE98:AK98"/>
    <mergeCell ref="AM98:AS98"/>
  </mergeCells>
  <printOptions horizontalCentered="1" verticalCentered="1"/>
  <pageMargins left="0.2" right="0.17" top="0.22" bottom="0.17" header="0.17" footer="0.17"/>
  <pageSetup paperSize="9" scale="48" pageOrder="overThenDown" orientation="landscape" r:id="rId1"/>
  <headerFooter alignWithMargins="0"/>
  <rowBreaks count="1" manualBreakCount="1">
    <brk id="9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workbookViewId="0">
      <selection sqref="A1:XFD8"/>
    </sheetView>
  </sheetViews>
  <sheetFormatPr defaultRowHeight="12.75"/>
  <cols>
    <col min="1" max="1" width="4.140625" style="16" customWidth="1"/>
    <col min="2" max="2" width="6" style="16" customWidth="1"/>
    <col min="3" max="3" width="57.140625" style="16" customWidth="1"/>
    <col min="4" max="5" width="15.28515625" style="16" bestFit="1" customWidth="1"/>
    <col min="6" max="6" width="11" style="16" customWidth="1"/>
    <col min="7" max="7" width="8.85546875" style="16" customWidth="1"/>
    <col min="8" max="8" width="6.140625" style="16" hidden="1" customWidth="1"/>
    <col min="9" max="9" width="6.140625" style="16" customWidth="1"/>
    <col min="10" max="10" width="17.7109375" style="16" bestFit="1" customWidth="1"/>
    <col min="11" max="11" width="11.42578125" style="16" bestFit="1" customWidth="1"/>
    <col min="12" max="12" width="18" style="16" bestFit="1" customWidth="1"/>
    <col min="13" max="16384" width="9.140625" style="16"/>
  </cols>
  <sheetData>
    <row r="1" spans="1:13" ht="12.75" customHeight="1">
      <c r="A1" s="189"/>
      <c r="B1" s="189"/>
      <c r="C1" s="189"/>
      <c r="D1" s="189"/>
      <c r="E1" s="189"/>
      <c r="F1" s="189"/>
      <c r="G1" s="189"/>
      <c r="H1" s="190"/>
      <c r="I1" s="190"/>
    </row>
    <row r="2" spans="1:13" ht="48.75" customHeight="1">
      <c r="A2" s="189"/>
      <c r="B2" s="189"/>
      <c r="C2" s="191" t="s">
        <v>293</v>
      </c>
      <c r="D2" s="191" t="str">
        <f>LOOKUP('[2]Report-Date'!$B$1,'[2]Report-Date'!$A$5:$A$16,'[2]Report-Date'!$C$5:$C$16)</f>
        <v>( 2013 ОНЫ 1 ДYГЭЭР УЛИРАЛ )</v>
      </c>
      <c r="E2" s="192"/>
      <c r="F2" s="192"/>
      <c r="G2" s="192"/>
      <c r="H2" s="192"/>
    </row>
    <row r="3" spans="1:13" ht="13.5">
      <c r="A3" s="193"/>
      <c r="B3" s="193"/>
      <c r="C3" s="193"/>
      <c r="D3" s="193"/>
      <c r="E3" s="193"/>
      <c r="F3" s="193"/>
      <c r="G3" s="193"/>
    </row>
    <row r="4" spans="1:13">
      <c r="E4" s="16" t="s">
        <v>294</v>
      </c>
    </row>
    <row r="5" spans="1:13" s="50" customFormat="1">
      <c r="A5" s="288" t="s">
        <v>295</v>
      </c>
      <c r="B5" s="288"/>
      <c r="C5" s="288"/>
      <c r="D5" s="42" t="s">
        <v>296</v>
      </c>
      <c r="E5" s="42" t="s">
        <v>297</v>
      </c>
      <c r="F5" s="194" t="s">
        <v>298</v>
      </c>
      <c r="G5" s="195" t="s">
        <v>299</v>
      </c>
      <c r="H5" s="3"/>
      <c r="I5" s="3"/>
    </row>
    <row r="6" spans="1:13" s="50" customFormat="1">
      <c r="A6" s="289" t="s">
        <v>300</v>
      </c>
      <c r="B6" s="289"/>
      <c r="C6" s="289"/>
      <c r="D6" s="196">
        <f>+D7+D77</f>
        <v>1740804251.9113147</v>
      </c>
      <c r="E6" s="196">
        <f>+E7+E77</f>
        <v>1019719046.1607155</v>
      </c>
      <c r="F6" s="196">
        <f t="shared" ref="F6:F51" si="0">D6-E6</f>
        <v>721085205.75059927</v>
      </c>
      <c r="G6" s="197">
        <f>IF(D6=0,0,E6/D6)*100</f>
        <v>58.577467572308365</v>
      </c>
      <c r="H6" s="78"/>
      <c r="I6" s="78"/>
    </row>
    <row r="7" spans="1:13" s="50" customFormat="1">
      <c r="A7" s="285" t="s">
        <v>301</v>
      </c>
      <c r="B7" s="285"/>
      <c r="C7" s="285"/>
      <c r="D7" s="198">
        <f>+D8+D52+D75+D76</f>
        <v>2249081321.5299997</v>
      </c>
      <c r="E7" s="198">
        <f>+E8+E52+E75+E76</f>
        <v>1462787970.0663004</v>
      </c>
      <c r="F7" s="198">
        <f t="shared" si="0"/>
        <v>786293351.46369934</v>
      </c>
      <c r="G7" s="199">
        <f>IF(D7=0,0,E7/D7)*100</f>
        <v>65.039354338294814</v>
      </c>
      <c r="H7" s="78"/>
      <c r="I7" s="78"/>
      <c r="J7" s="200"/>
      <c r="K7" s="200"/>
    </row>
    <row r="8" spans="1:13" s="50" customFormat="1">
      <c r="A8" s="42">
        <v>1</v>
      </c>
      <c r="B8" s="285" t="s">
        <v>302</v>
      </c>
      <c r="C8" s="285"/>
      <c r="D8" s="198">
        <f>+D9+D44</f>
        <v>1532488355.3999996</v>
      </c>
      <c r="E8" s="198">
        <f>+E9+E44</f>
        <v>827840817.93590009</v>
      </c>
      <c r="F8" s="198">
        <f t="shared" si="0"/>
        <v>704647537.46409953</v>
      </c>
      <c r="G8" s="199">
        <f>IF(D8=0,0,E8/D8)*100</f>
        <v>54.019387163292521</v>
      </c>
      <c r="H8" s="78"/>
      <c r="I8" s="78"/>
      <c r="J8" s="16"/>
      <c r="L8" s="201"/>
    </row>
    <row r="9" spans="1:13" ht="12.75" customHeight="1">
      <c r="A9" s="43"/>
      <c r="B9" s="202" t="s">
        <v>303</v>
      </c>
      <c r="C9" s="203"/>
      <c r="D9" s="198">
        <f>SUM(D10:D43)</f>
        <v>1462480184.9999995</v>
      </c>
      <c r="E9" s="198">
        <f>SUM(E10:E43)</f>
        <v>832241846.54220009</v>
      </c>
      <c r="F9" s="198">
        <f t="shared" si="0"/>
        <v>630238338.45779943</v>
      </c>
      <c r="G9" s="199">
        <f>IF(D9=0,0,E9/D9)*100</f>
        <v>56.906196410599598</v>
      </c>
      <c r="H9" s="68" t="s">
        <v>304</v>
      </c>
      <c r="I9" s="68"/>
      <c r="L9" s="81"/>
      <c r="M9" s="81"/>
    </row>
    <row r="10" spans="1:13" ht="12.75" customHeight="1">
      <c r="A10" s="43"/>
      <c r="B10" s="204">
        <v>1</v>
      </c>
      <c r="C10" s="205" t="s">
        <v>305</v>
      </c>
      <c r="D10" s="129">
        <v>6068289.9000000004</v>
      </c>
      <c r="E10" s="129">
        <v>878871.36899999995</v>
      </c>
      <c r="F10" s="129">
        <f t="shared" si="0"/>
        <v>5189418.5310000004</v>
      </c>
      <c r="G10" s="68">
        <f t="shared" ref="G10:G31" si="1">IF(D10=0,0,E10/D10)*100</f>
        <v>14.483015536222155</v>
      </c>
      <c r="H10" s="68"/>
      <c r="I10" s="68"/>
      <c r="J10" s="206"/>
      <c r="K10" s="206"/>
    </row>
    <row r="11" spans="1:13" ht="12.75" customHeight="1">
      <c r="A11" s="43"/>
      <c r="B11" s="204">
        <v>2</v>
      </c>
      <c r="C11" s="205" t="s">
        <v>306</v>
      </c>
      <c r="D11" s="129">
        <v>4665539.5</v>
      </c>
      <c r="E11" s="129">
        <v>2908100.9552000002</v>
      </c>
      <c r="F11" s="129">
        <f t="shared" si="0"/>
        <v>1757438.5447999998</v>
      </c>
      <c r="G11" s="68">
        <f t="shared" si="1"/>
        <v>62.331504324419505</v>
      </c>
      <c r="H11" s="68" t="s">
        <v>307</v>
      </c>
      <c r="I11" s="68"/>
      <c r="J11" s="206"/>
      <c r="K11" s="206"/>
    </row>
    <row r="12" spans="1:13" ht="12.75" customHeight="1">
      <c r="A12" s="43"/>
      <c r="B12" s="204">
        <v>3</v>
      </c>
      <c r="C12" s="205" t="s">
        <v>308</v>
      </c>
      <c r="D12" s="129">
        <v>335448.3</v>
      </c>
      <c r="E12" s="129">
        <v>149970.84400000001</v>
      </c>
      <c r="F12" s="129">
        <f t="shared" si="0"/>
        <v>185477.45599999998</v>
      </c>
      <c r="G12" s="68">
        <f>IF(D12=0,0,E12/D12)*100</f>
        <v>44.707588024741824</v>
      </c>
      <c r="H12" s="68" t="s">
        <v>309</v>
      </c>
      <c r="I12" s="68"/>
      <c r="J12" s="206"/>
      <c r="K12" s="206"/>
    </row>
    <row r="13" spans="1:13" ht="12.75" customHeight="1">
      <c r="A13" s="43"/>
      <c r="B13" s="204">
        <v>4</v>
      </c>
      <c r="C13" s="205" t="s">
        <v>310</v>
      </c>
      <c r="D13" s="129">
        <v>449087.2</v>
      </c>
      <c r="E13" s="129">
        <v>340478.304</v>
      </c>
      <c r="F13" s="129">
        <f t="shared" si="0"/>
        <v>108608.89600000001</v>
      </c>
      <c r="G13" s="68">
        <f>IF(D13=0,0,E13/D13)*100</f>
        <v>75.81563313316434</v>
      </c>
      <c r="H13" s="68" t="s">
        <v>311</v>
      </c>
      <c r="I13" s="68"/>
      <c r="J13" s="206"/>
      <c r="K13" s="206"/>
    </row>
    <row r="14" spans="1:13" ht="12.75" customHeight="1">
      <c r="A14" s="43"/>
      <c r="B14" s="204">
        <v>5</v>
      </c>
      <c r="C14" s="205" t="s">
        <v>312</v>
      </c>
      <c r="D14" s="129">
        <v>7865862.7999999998</v>
      </c>
      <c r="E14" s="129">
        <v>5016132.51</v>
      </c>
      <c r="F14" s="129">
        <f t="shared" si="0"/>
        <v>2849730.29</v>
      </c>
      <c r="G14" s="68">
        <f t="shared" si="1"/>
        <v>63.770912836160832</v>
      </c>
      <c r="H14" s="68" t="s">
        <v>313</v>
      </c>
      <c r="I14" s="68"/>
      <c r="J14" s="206"/>
      <c r="K14" s="206"/>
    </row>
    <row r="15" spans="1:13" ht="12.75" customHeight="1">
      <c r="A15" s="43"/>
      <c r="B15" s="204">
        <v>6</v>
      </c>
      <c r="C15" s="205" t="s">
        <v>314</v>
      </c>
      <c r="D15" s="129">
        <v>8368793.4000000004</v>
      </c>
      <c r="E15" s="129">
        <v>3007550.78</v>
      </c>
      <c r="F15" s="129">
        <f t="shared" si="0"/>
        <v>5361242.620000001</v>
      </c>
      <c r="G15" s="68">
        <f t="shared" si="1"/>
        <v>35.937687026662644</v>
      </c>
      <c r="H15" s="68" t="s">
        <v>315</v>
      </c>
      <c r="I15" s="68"/>
      <c r="J15" s="206"/>
      <c r="K15" s="206"/>
    </row>
    <row r="16" spans="1:13" ht="12.75" customHeight="1">
      <c r="A16" s="43"/>
      <c r="B16" s="204">
        <v>7</v>
      </c>
      <c r="C16" s="205" t="s">
        <v>316</v>
      </c>
      <c r="D16" s="129">
        <v>463065.2</v>
      </c>
      <c r="E16" s="129">
        <v>299686.73100000003</v>
      </c>
      <c r="F16" s="129">
        <f t="shared" si="0"/>
        <v>163378.46899999998</v>
      </c>
      <c r="G16" s="68">
        <f t="shared" si="1"/>
        <v>64.718042081331092</v>
      </c>
      <c r="H16" s="68" t="s">
        <v>317</v>
      </c>
      <c r="I16" s="68"/>
      <c r="J16" s="206"/>
      <c r="K16" s="206"/>
    </row>
    <row r="17" spans="1:11" ht="12.75" customHeight="1">
      <c r="A17" s="43"/>
      <c r="B17" s="204">
        <v>8</v>
      </c>
      <c r="C17" s="205" t="s">
        <v>318</v>
      </c>
      <c r="D17" s="129">
        <v>34192921.899999999</v>
      </c>
      <c r="E17" s="129">
        <v>7536908.5817999998</v>
      </c>
      <c r="F17" s="129">
        <f t="shared" si="0"/>
        <v>26656013.3182</v>
      </c>
      <c r="G17" s="68">
        <f>IF(D17=0,0,E17/D17)*100</f>
        <v>22.042306310768957</v>
      </c>
      <c r="H17" s="68" t="s">
        <v>319</v>
      </c>
      <c r="I17" s="68"/>
      <c r="J17" s="206"/>
      <c r="K17" s="206"/>
    </row>
    <row r="18" spans="1:11" ht="12.75" customHeight="1">
      <c r="A18" s="43"/>
      <c r="B18" s="204">
        <v>9</v>
      </c>
      <c r="C18" s="205" t="s">
        <v>320</v>
      </c>
      <c r="D18" s="129">
        <v>36016511.5</v>
      </c>
      <c r="E18" s="129">
        <v>17929017.554299999</v>
      </c>
      <c r="F18" s="129">
        <f t="shared" si="0"/>
        <v>18087493.945700001</v>
      </c>
      <c r="G18" s="68">
        <f t="shared" si="1"/>
        <v>49.779994806826302</v>
      </c>
      <c r="H18" s="68" t="s">
        <v>321</v>
      </c>
      <c r="I18" s="68"/>
      <c r="J18" s="206"/>
      <c r="K18" s="206"/>
    </row>
    <row r="19" spans="1:11" ht="12.75" customHeight="1">
      <c r="A19" s="43"/>
      <c r="B19" s="204">
        <v>10</v>
      </c>
      <c r="C19" s="205" t="s">
        <v>322</v>
      </c>
      <c r="D19" s="129">
        <v>6565498.5999999996</v>
      </c>
      <c r="E19" s="129">
        <v>3132614.3185000001</v>
      </c>
      <c r="F19" s="129">
        <f t="shared" si="0"/>
        <v>3432884.2814999996</v>
      </c>
      <c r="G19" s="68">
        <f t="shared" si="1"/>
        <v>47.713273726080764</v>
      </c>
      <c r="H19" s="68" t="s">
        <v>323</v>
      </c>
      <c r="I19" s="68"/>
      <c r="J19" s="206"/>
      <c r="K19" s="206"/>
    </row>
    <row r="20" spans="1:11" ht="12.75" customHeight="1">
      <c r="A20" s="43"/>
      <c r="B20" s="204">
        <v>11</v>
      </c>
      <c r="C20" s="205" t="s">
        <v>324</v>
      </c>
      <c r="D20" s="129">
        <v>160109295</v>
      </c>
      <c r="E20" s="129">
        <v>81220738.334999993</v>
      </c>
      <c r="F20" s="129">
        <f t="shared" si="0"/>
        <v>78888556.665000007</v>
      </c>
      <c r="G20" s="68">
        <f t="shared" si="1"/>
        <v>50.728309268365713</v>
      </c>
      <c r="H20" s="68" t="s">
        <v>325</v>
      </c>
      <c r="I20" s="68"/>
      <c r="J20" s="206"/>
      <c r="K20" s="206"/>
    </row>
    <row r="21" spans="1:11" ht="12.75" customHeight="1">
      <c r="A21" s="43"/>
      <c r="B21" s="204">
        <v>12</v>
      </c>
      <c r="C21" s="205" t="s">
        <v>326</v>
      </c>
      <c r="D21" s="129">
        <v>98433569.299999997</v>
      </c>
      <c r="E21" s="129">
        <v>73163392.633900002</v>
      </c>
      <c r="F21" s="129">
        <f t="shared" si="0"/>
        <v>25270176.666099995</v>
      </c>
      <c r="G21" s="68">
        <f t="shared" si="1"/>
        <v>74.327684299364321</v>
      </c>
      <c r="H21" s="68" t="s">
        <v>327</v>
      </c>
      <c r="I21" s="68"/>
      <c r="J21" s="206"/>
      <c r="K21" s="206"/>
    </row>
    <row r="22" spans="1:11" ht="12.75" customHeight="1">
      <c r="A22" s="43"/>
      <c r="B22" s="204">
        <v>13</v>
      </c>
      <c r="C22" s="205" t="s">
        <v>328</v>
      </c>
      <c r="D22" s="129">
        <v>18617429.5</v>
      </c>
      <c r="E22" s="129">
        <v>9488297.3379999995</v>
      </c>
      <c r="F22" s="129">
        <f t="shared" si="0"/>
        <v>9129132.1620000005</v>
      </c>
      <c r="G22" s="68">
        <f t="shared" si="1"/>
        <v>50.964593893050591</v>
      </c>
      <c r="H22" s="68" t="s">
        <v>329</v>
      </c>
      <c r="I22" s="68"/>
      <c r="J22" s="206"/>
      <c r="K22" s="206"/>
    </row>
    <row r="23" spans="1:11" ht="12.75" customHeight="1">
      <c r="A23" s="43"/>
      <c r="B23" s="204">
        <v>14</v>
      </c>
      <c r="C23" s="205" t="s">
        <v>330</v>
      </c>
      <c r="D23" s="129">
        <v>37755603</v>
      </c>
      <c r="E23" s="129">
        <v>35217302.68</v>
      </c>
      <c r="F23" s="129">
        <f t="shared" si="0"/>
        <v>2538300.3200000003</v>
      </c>
      <c r="G23" s="68">
        <f t="shared" si="1"/>
        <v>93.277023492380721</v>
      </c>
      <c r="H23" s="68" t="s">
        <v>331</v>
      </c>
      <c r="I23" s="68"/>
      <c r="J23" s="206"/>
      <c r="K23" s="206"/>
    </row>
    <row r="24" spans="1:11" ht="12.75" customHeight="1">
      <c r="A24" s="43"/>
      <c r="B24" s="204">
        <v>15</v>
      </c>
      <c r="C24" s="205" t="s">
        <v>332</v>
      </c>
      <c r="D24" s="129">
        <v>317837287.5</v>
      </c>
      <c r="E24" s="129">
        <v>229898049.9901</v>
      </c>
      <c r="F24" s="129">
        <f t="shared" si="0"/>
        <v>87939237.509900004</v>
      </c>
      <c r="G24" s="68">
        <f t="shared" si="1"/>
        <v>72.331994712892197</v>
      </c>
      <c r="H24" s="68" t="s">
        <v>333</v>
      </c>
      <c r="I24" s="68"/>
      <c r="J24" s="206"/>
      <c r="K24" s="206"/>
    </row>
    <row r="25" spans="1:11" ht="12.75" customHeight="1">
      <c r="A25" s="43"/>
      <c r="B25" s="204">
        <v>16</v>
      </c>
      <c r="C25" s="205" t="s">
        <v>334</v>
      </c>
      <c r="D25" s="129">
        <v>17973725.899999999</v>
      </c>
      <c r="E25" s="129">
        <v>9247494.5869999994</v>
      </c>
      <c r="F25" s="129">
        <f t="shared" si="0"/>
        <v>8726231.3129999992</v>
      </c>
      <c r="G25" s="68">
        <f t="shared" si="1"/>
        <v>51.450070166030514</v>
      </c>
      <c r="H25" s="68" t="s">
        <v>335</v>
      </c>
      <c r="I25" s="68"/>
      <c r="J25" s="206"/>
      <c r="K25" s="206"/>
    </row>
    <row r="26" spans="1:11" ht="12.75" customHeight="1">
      <c r="A26" s="43"/>
      <c r="B26" s="204">
        <v>17</v>
      </c>
      <c r="C26" s="205" t="s">
        <v>336</v>
      </c>
      <c r="D26" s="129">
        <v>213505724.69999999</v>
      </c>
      <c r="E26" s="129">
        <v>142917122.59999999</v>
      </c>
      <c r="F26" s="129">
        <f t="shared" si="0"/>
        <v>70588602.099999994</v>
      </c>
      <c r="G26" s="68">
        <f t="shared" si="1"/>
        <v>66.938309406370692</v>
      </c>
      <c r="H26" s="68" t="s">
        <v>337</v>
      </c>
      <c r="I26" s="68"/>
      <c r="J26" s="206"/>
      <c r="K26" s="206"/>
    </row>
    <row r="27" spans="1:11" ht="12.75" customHeight="1">
      <c r="A27" s="43"/>
      <c r="B27" s="204">
        <v>18</v>
      </c>
      <c r="C27" s="205" t="s">
        <v>338</v>
      </c>
      <c r="D27" s="129">
        <v>5203331</v>
      </c>
      <c r="E27" s="129">
        <v>2601462.9383999999</v>
      </c>
      <c r="F27" s="129">
        <f t="shared" si="0"/>
        <v>2601868.0616000001</v>
      </c>
      <c r="G27" s="68">
        <f t="shared" si="1"/>
        <v>49.996107078331164</v>
      </c>
      <c r="H27" s="68" t="s">
        <v>339</v>
      </c>
      <c r="I27" s="68"/>
      <c r="J27" s="206"/>
      <c r="K27" s="206"/>
    </row>
    <row r="28" spans="1:11" ht="12.75" customHeight="1">
      <c r="A28" s="43"/>
      <c r="B28" s="204">
        <v>19</v>
      </c>
      <c r="C28" s="205" t="s">
        <v>340</v>
      </c>
      <c r="D28" s="129">
        <v>56486022.399999999</v>
      </c>
      <c r="E28" s="129">
        <v>16879135.088</v>
      </c>
      <c r="F28" s="129">
        <f t="shared" si="0"/>
        <v>39606887.311999999</v>
      </c>
      <c r="G28" s="68">
        <f t="shared" si="1"/>
        <v>29.881967911410239</v>
      </c>
      <c r="H28" s="68" t="s">
        <v>341</v>
      </c>
      <c r="I28" s="68"/>
      <c r="J28" s="206"/>
      <c r="K28" s="206"/>
    </row>
    <row r="29" spans="1:11" ht="12.75" customHeight="1">
      <c r="A29" s="43"/>
      <c r="B29" s="204">
        <v>20</v>
      </c>
      <c r="C29" s="205" t="s">
        <v>342</v>
      </c>
      <c r="D29" s="129">
        <v>113523474.5</v>
      </c>
      <c r="E29" s="129">
        <v>86888671.444000006</v>
      </c>
      <c r="F29" s="129">
        <f t="shared" si="0"/>
        <v>26634803.055999994</v>
      </c>
      <c r="G29" s="68">
        <f t="shared" si="1"/>
        <v>76.538065652668166</v>
      </c>
      <c r="H29" s="68" t="s">
        <v>343</v>
      </c>
      <c r="I29" s="68"/>
      <c r="J29" s="206"/>
      <c r="K29" s="206"/>
    </row>
    <row r="30" spans="1:11" ht="12.75" customHeight="1">
      <c r="A30" s="43"/>
      <c r="B30" s="204">
        <v>21</v>
      </c>
      <c r="C30" s="205" t="s">
        <v>344</v>
      </c>
      <c r="D30" s="129">
        <v>259888.6</v>
      </c>
      <c r="E30" s="129">
        <v>87279.282999999996</v>
      </c>
      <c r="F30" s="129">
        <f t="shared" si="0"/>
        <v>172609.31700000001</v>
      </c>
      <c r="G30" s="68">
        <f t="shared" si="1"/>
        <v>33.583344171310323</v>
      </c>
      <c r="H30" s="68" t="s">
        <v>345</v>
      </c>
      <c r="I30" s="68"/>
      <c r="J30" s="206"/>
      <c r="K30" s="206"/>
    </row>
    <row r="31" spans="1:11" ht="12.75" customHeight="1">
      <c r="A31" s="43"/>
      <c r="B31" s="204">
        <v>22</v>
      </c>
      <c r="C31" s="205" t="s">
        <v>346</v>
      </c>
      <c r="D31" s="129">
        <v>9315230.8000000007</v>
      </c>
      <c r="E31" s="129">
        <v>123296.024</v>
      </c>
      <c r="F31" s="129">
        <f t="shared" si="0"/>
        <v>9191934.7760000005</v>
      </c>
      <c r="G31" s="68">
        <f t="shared" si="1"/>
        <v>1.3235960186837239</v>
      </c>
      <c r="H31" s="68" t="s">
        <v>347</v>
      </c>
      <c r="I31" s="68"/>
      <c r="J31" s="206"/>
      <c r="K31" s="206"/>
    </row>
    <row r="32" spans="1:11" ht="12.75" customHeight="1">
      <c r="A32" s="43"/>
      <c r="B32" s="204">
        <v>23</v>
      </c>
      <c r="C32" s="205" t="s">
        <v>348</v>
      </c>
      <c r="D32" s="129">
        <v>194573.7</v>
      </c>
      <c r="E32" s="129">
        <v>125155.43</v>
      </c>
      <c r="F32" s="129">
        <f t="shared" si="0"/>
        <v>69418.270000000019</v>
      </c>
      <c r="G32" s="68">
        <f>IF(D32=0,0,E32/D32)*100</f>
        <v>64.322891531589306</v>
      </c>
      <c r="H32" s="68" t="s">
        <v>349</v>
      </c>
      <c r="I32" s="68"/>
      <c r="J32" s="206"/>
      <c r="K32" s="206"/>
    </row>
    <row r="33" spans="1:11" ht="12.75" customHeight="1">
      <c r="A33" s="43"/>
      <c r="B33" s="204">
        <v>24</v>
      </c>
      <c r="C33" s="205" t="s">
        <v>350</v>
      </c>
      <c r="D33" s="129">
        <v>468998</v>
      </c>
      <c r="E33" s="129">
        <v>336627.91899999999</v>
      </c>
      <c r="F33" s="129">
        <f t="shared" si="0"/>
        <v>132370.08100000001</v>
      </c>
      <c r="G33" s="68">
        <f t="shared" ref="G33:G43" si="2">IF(D33=0,0,E33/D33)*100</f>
        <v>71.775981773909479</v>
      </c>
      <c r="H33" s="68" t="s">
        <v>351</v>
      </c>
      <c r="I33" s="68"/>
      <c r="J33" s="206"/>
      <c r="K33" s="206"/>
    </row>
    <row r="34" spans="1:11" ht="12.75" customHeight="1">
      <c r="A34" s="43"/>
      <c r="B34" s="204">
        <v>25</v>
      </c>
      <c r="C34" s="205" t="s">
        <v>352</v>
      </c>
      <c r="D34" s="129">
        <v>2300282.7000000002</v>
      </c>
      <c r="E34" s="129">
        <v>1149095.54</v>
      </c>
      <c r="F34" s="129">
        <f t="shared" si="0"/>
        <v>1151187.1600000001</v>
      </c>
      <c r="G34" s="68">
        <f t="shared" si="2"/>
        <v>49.954535588169222</v>
      </c>
      <c r="H34" s="68" t="s">
        <v>353</v>
      </c>
      <c r="I34" s="68"/>
      <c r="J34" s="206"/>
      <c r="K34" s="206"/>
    </row>
    <row r="35" spans="1:11" ht="12.75" customHeight="1">
      <c r="A35" s="43"/>
      <c r="B35" s="204">
        <v>26</v>
      </c>
      <c r="C35" s="205" t="s">
        <v>354</v>
      </c>
      <c r="D35" s="129">
        <v>422304.6</v>
      </c>
      <c r="E35" s="129">
        <v>342486.761</v>
      </c>
      <c r="F35" s="129">
        <f t="shared" si="0"/>
        <v>79817.838999999978</v>
      </c>
      <c r="G35" s="68">
        <f t="shared" si="2"/>
        <v>81.099462568013706</v>
      </c>
      <c r="H35" s="68" t="s">
        <v>355</v>
      </c>
      <c r="I35" s="68"/>
      <c r="J35" s="206"/>
      <c r="K35" s="206"/>
    </row>
    <row r="36" spans="1:11" ht="12.75" customHeight="1">
      <c r="A36" s="43"/>
      <c r="B36" s="204">
        <v>27</v>
      </c>
      <c r="C36" s="205" t="s">
        <v>356</v>
      </c>
      <c r="D36" s="129">
        <v>132537342.8</v>
      </c>
      <c r="E36" s="129">
        <v>15160602.097999999</v>
      </c>
      <c r="F36" s="129">
        <f t="shared" si="0"/>
        <v>117376740.70199999</v>
      </c>
      <c r="G36" s="68">
        <f t="shared" si="2"/>
        <v>11.438740039384584</v>
      </c>
      <c r="H36" s="68" t="s">
        <v>357</v>
      </c>
      <c r="I36" s="68"/>
      <c r="J36" s="206"/>
      <c r="K36" s="206"/>
    </row>
    <row r="37" spans="1:11" ht="12.75" customHeight="1">
      <c r="A37" s="43"/>
      <c r="B37" s="204">
        <v>28</v>
      </c>
      <c r="C37" s="205" t="s">
        <v>358</v>
      </c>
      <c r="D37" s="129">
        <v>13332075</v>
      </c>
      <c r="E37" s="129">
        <v>3207865.41</v>
      </c>
      <c r="F37" s="129">
        <f t="shared" si="0"/>
        <v>10124209.59</v>
      </c>
      <c r="G37" s="68">
        <f t="shared" si="2"/>
        <v>24.061261356540527</v>
      </c>
      <c r="H37" s="68" t="s">
        <v>359</v>
      </c>
      <c r="I37" s="68"/>
      <c r="J37" s="206"/>
      <c r="K37" s="206"/>
    </row>
    <row r="38" spans="1:11" ht="12.75" customHeight="1">
      <c r="A38" s="43"/>
      <c r="B38" s="204">
        <v>29</v>
      </c>
      <c r="C38" s="205" t="s">
        <v>360</v>
      </c>
      <c r="D38" s="129">
        <v>35690236.799999997</v>
      </c>
      <c r="E38" s="129">
        <v>20744887.313999999</v>
      </c>
      <c r="F38" s="129">
        <f t="shared" si="0"/>
        <v>14945349.485999998</v>
      </c>
      <c r="G38" s="68">
        <f t="shared" si="2"/>
        <v>58.124823968665851</v>
      </c>
      <c r="H38" s="68"/>
      <c r="I38" s="68"/>
      <c r="J38" s="206"/>
      <c r="K38" s="206"/>
    </row>
    <row r="39" spans="1:11" ht="12.75" customHeight="1">
      <c r="A39" s="43"/>
      <c r="B39" s="204">
        <v>30</v>
      </c>
      <c r="C39" s="205" t="s">
        <v>361</v>
      </c>
      <c r="D39" s="129">
        <v>4104102.8</v>
      </c>
      <c r="E39" s="129">
        <v>1476112.9669999999</v>
      </c>
      <c r="F39" s="129">
        <f t="shared" si="0"/>
        <v>2627989.8329999996</v>
      </c>
      <c r="G39" s="68">
        <f t="shared" si="2"/>
        <v>35.966763966048802</v>
      </c>
      <c r="H39" s="68"/>
      <c r="I39" s="68"/>
      <c r="J39" s="206"/>
      <c r="K39" s="206"/>
    </row>
    <row r="40" spans="1:11" ht="12.75" customHeight="1">
      <c r="A40" s="43"/>
      <c r="B40" s="204">
        <v>31</v>
      </c>
      <c r="C40" s="205" t="s">
        <v>362</v>
      </c>
      <c r="D40" s="129">
        <v>728121.6</v>
      </c>
      <c r="E40" s="129">
        <v>443603.32199999999</v>
      </c>
      <c r="F40" s="129">
        <f t="shared" si="0"/>
        <v>284518.27799999999</v>
      </c>
      <c r="G40" s="68">
        <f t="shared" si="2"/>
        <v>60.924345878490627</v>
      </c>
      <c r="H40" s="68"/>
      <c r="I40" s="68"/>
      <c r="J40" s="206"/>
      <c r="K40" s="206"/>
    </row>
    <row r="41" spans="1:11" ht="12.75" customHeight="1">
      <c r="A41" s="43"/>
      <c r="B41" s="204">
        <v>32</v>
      </c>
      <c r="C41" s="205" t="s">
        <v>363</v>
      </c>
      <c r="D41" s="129">
        <v>39061120.799999997</v>
      </c>
      <c r="E41" s="129">
        <v>19822731.202</v>
      </c>
      <c r="F41" s="129">
        <f t="shared" si="0"/>
        <v>19238389.597999997</v>
      </c>
      <c r="G41" s="68">
        <f t="shared" si="2"/>
        <v>50.747983662568132</v>
      </c>
      <c r="H41" s="68"/>
      <c r="I41" s="68"/>
      <c r="J41" s="206"/>
      <c r="K41" s="206"/>
    </row>
    <row r="42" spans="1:11" ht="12.75" customHeight="1">
      <c r="A42" s="43"/>
      <c r="B42" s="204">
        <v>33</v>
      </c>
      <c r="C42" s="205" t="s">
        <v>364</v>
      </c>
      <c r="D42" s="129">
        <v>74514462.400000006</v>
      </c>
      <c r="E42" s="129">
        <v>39603085.799999997</v>
      </c>
      <c r="F42" s="129">
        <f t="shared" si="0"/>
        <v>34911376.600000009</v>
      </c>
      <c r="G42" s="68">
        <f t="shared" si="2"/>
        <v>53.148186975311241</v>
      </c>
      <c r="H42" s="68"/>
      <c r="I42" s="68"/>
      <c r="J42" s="206"/>
      <c r="K42" s="206"/>
    </row>
    <row r="43" spans="1:11" ht="12.75" customHeight="1">
      <c r="A43" s="43"/>
      <c r="B43" s="204">
        <v>34</v>
      </c>
      <c r="C43" s="205" t="s">
        <v>365</v>
      </c>
      <c r="D43" s="129">
        <v>5114963.3</v>
      </c>
      <c r="E43" s="129">
        <v>898017.89</v>
      </c>
      <c r="F43" s="129">
        <f t="shared" si="0"/>
        <v>4216945.41</v>
      </c>
      <c r="G43" s="68">
        <f t="shared" si="2"/>
        <v>17.556682958018488</v>
      </c>
      <c r="H43" s="68"/>
      <c r="I43" s="68"/>
      <c r="J43" s="206"/>
      <c r="K43" s="206"/>
    </row>
    <row r="44" spans="1:11" ht="12.75" customHeight="1">
      <c r="A44" s="43"/>
      <c r="B44" s="202" t="s">
        <v>366</v>
      </c>
      <c r="C44" s="207"/>
      <c r="D44" s="198">
        <f>SUM(D45:D51)</f>
        <v>70008170.400000006</v>
      </c>
      <c r="E44" s="198">
        <f>SUM(E45:E51)</f>
        <v>-4401028.6063000001</v>
      </c>
      <c r="F44" s="198">
        <f t="shared" si="0"/>
        <v>74409199.006300002</v>
      </c>
      <c r="G44" s="198">
        <f>SUM(G45:G51)</f>
        <v>49.6598166418934</v>
      </c>
      <c r="H44" s="68"/>
      <c r="I44" s="68"/>
    </row>
    <row r="45" spans="1:11" s="43" customFormat="1" ht="12.75" customHeight="1">
      <c r="B45" s="204">
        <v>1</v>
      </c>
      <c r="C45" s="205" t="s">
        <v>318</v>
      </c>
      <c r="D45" s="129">
        <v>5184357</v>
      </c>
      <c r="E45" s="129">
        <v>0</v>
      </c>
      <c r="F45" s="129">
        <f t="shared" si="0"/>
        <v>5184357</v>
      </c>
      <c r="G45" s="68">
        <f t="shared" ref="G45:G51" si="3">IF(D45=0,0,E45/D45)*100</f>
        <v>0</v>
      </c>
      <c r="H45" s="68"/>
      <c r="I45" s="68"/>
      <c r="J45" s="16"/>
    </row>
    <row r="46" spans="1:11" s="43" customFormat="1" ht="12.75" customHeight="1">
      <c r="B46" s="204">
        <v>2</v>
      </c>
      <c r="C46" s="205" t="s">
        <v>324</v>
      </c>
      <c r="D46" s="129">
        <v>48649413.200000003</v>
      </c>
      <c r="E46" s="129">
        <v>-8409263.9470000006</v>
      </c>
      <c r="F46" s="129">
        <f t="shared" si="0"/>
        <v>57058677.147</v>
      </c>
      <c r="G46" s="68">
        <f t="shared" si="3"/>
        <v>-17.285437570293244</v>
      </c>
      <c r="H46" s="68"/>
      <c r="I46" s="68"/>
      <c r="J46" s="16"/>
    </row>
    <row r="47" spans="1:11" s="43" customFormat="1" ht="12.75" customHeight="1">
      <c r="B47" s="204">
        <v>3</v>
      </c>
      <c r="C47" s="205" t="s">
        <v>326</v>
      </c>
      <c r="D47" s="129">
        <v>-5544275.0999999996</v>
      </c>
      <c r="E47" s="129">
        <v>0</v>
      </c>
      <c r="F47" s="129">
        <f t="shared" si="0"/>
        <v>-5544275.0999999996</v>
      </c>
      <c r="G47" s="68">
        <f t="shared" si="3"/>
        <v>0</v>
      </c>
      <c r="H47" s="68"/>
      <c r="I47" s="68"/>
      <c r="J47" s="16"/>
    </row>
    <row r="48" spans="1:11" s="43" customFormat="1" ht="12.75" customHeight="1">
      <c r="B48" s="204">
        <v>4</v>
      </c>
      <c r="C48" s="205" t="s">
        <v>332</v>
      </c>
      <c r="D48" s="129">
        <v>2624892.2000000002</v>
      </c>
      <c r="E48" s="129">
        <v>1151235.3407000001</v>
      </c>
      <c r="F48" s="129">
        <f t="shared" si="0"/>
        <v>1473656.8593000001</v>
      </c>
      <c r="G48" s="68">
        <f t="shared" si="3"/>
        <v>43.858385525317956</v>
      </c>
      <c r="H48" s="68"/>
      <c r="I48" s="68"/>
      <c r="J48" s="16"/>
    </row>
    <row r="49" spans="1:10" s="43" customFormat="1" ht="12.75" customHeight="1">
      <c r="B49" s="204">
        <v>5</v>
      </c>
      <c r="C49" s="205" t="s">
        <v>340</v>
      </c>
      <c r="D49" s="129">
        <v>-2559508</v>
      </c>
      <c r="E49" s="129">
        <v>0</v>
      </c>
      <c r="F49" s="129">
        <f t="shared" si="0"/>
        <v>-2559508</v>
      </c>
      <c r="G49" s="68">
        <f t="shared" si="3"/>
        <v>0</v>
      </c>
      <c r="H49" s="68"/>
      <c r="I49" s="68"/>
      <c r="J49" s="16"/>
    </row>
    <row r="50" spans="1:10" s="43" customFormat="1" ht="12.75" customHeight="1">
      <c r="B50" s="204">
        <v>6</v>
      </c>
      <c r="C50" s="205" t="s">
        <v>358</v>
      </c>
      <c r="D50" s="129">
        <v>9278291.0999999996</v>
      </c>
      <c r="E50" s="129">
        <v>0</v>
      </c>
      <c r="F50" s="129">
        <f t="shared" si="0"/>
        <v>9278291.0999999996</v>
      </c>
      <c r="G50" s="68">
        <f t="shared" si="3"/>
        <v>0</v>
      </c>
      <c r="H50" s="68"/>
      <c r="I50" s="68"/>
      <c r="J50" s="16"/>
    </row>
    <row r="51" spans="1:10" s="43" customFormat="1" ht="12.75" customHeight="1">
      <c r="B51" s="204">
        <v>7</v>
      </c>
      <c r="C51" s="205" t="s">
        <v>364</v>
      </c>
      <c r="D51" s="129">
        <v>12375000</v>
      </c>
      <c r="E51" s="129">
        <v>2857000</v>
      </c>
      <c r="F51" s="129">
        <f t="shared" si="0"/>
        <v>9518000</v>
      </c>
      <c r="G51" s="68">
        <f t="shared" si="3"/>
        <v>23.086868686868687</v>
      </c>
      <c r="H51" s="68"/>
      <c r="I51" s="68"/>
      <c r="J51" s="16"/>
    </row>
    <row r="52" spans="1:10" ht="15.75" customHeight="1">
      <c r="A52" s="42">
        <v>2</v>
      </c>
      <c r="B52" s="285" t="s">
        <v>367</v>
      </c>
      <c r="C52" s="285"/>
      <c r="D52" s="198">
        <f>SUM(D53:D74)</f>
        <v>401752698.33000004</v>
      </c>
      <c r="E52" s="198">
        <f>SUM(E53:E74)</f>
        <v>309193125.04040003</v>
      </c>
      <c r="F52" s="198">
        <f>D52-E52</f>
        <v>92559573.289600015</v>
      </c>
      <c r="G52" s="198">
        <f>IF(D52=0,0,E52/D52)*100</f>
        <v>76.96105746785264</v>
      </c>
      <c r="H52" s="68"/>
      <c r="I52" s="68"/>
    </row>
    <row r="53" spans="1:10" ht="12.75" customHeight="1">
      <c r="B53" s="208">
        <v>1</v>
      </c>
      <c r="C53" s="16" t="s">
        <v>368</v>
      </c>
      <c r="D53" s="81">
        <v>12976910.4</v>
      </c>
      <c r="E53" s="81">
        <v>11007258.49</v>
      </c>
      <c r="F53" s="81">
        <f t="shared" ref="F53:F74" si="4">D53-E53</f>
        <v>1969651.9100000001</v>
      </c>
      <c r="G53" s="68">
        <f t="shared" ref="G53:G76" si="5">IF(D53=0,0,E53/D53)*100</f>
        <v>84.82187324033616</v>
      </c>
      <c r="H53" s="68"/>
      <c r="I53" s="68"/>
    </row>
    <row r="54" spans="1:10" ht="12.75" customHeight="1">
      <c r="B54" s="208">
        <v>2</v>
      </c>
      <c r="C54" s="16" t="s">
        <v>369</v>
      </c>
      <c r="D54" s="81">
        <v>13023706.6</v>
      </c>
      <c r="E54" s="81">
        <v>12227988.267999999</v>
      </c>
      <c r="F54" s="81">
        <f t="shared" si="4"/>
        <v>795718.3320000004</v>
      </c>
      <c r="G54" s="68">
        <f t="shared" si="5"/>
        <v>93.890231433807031</v>
      </c>
      <c r="H54" s="68"/>
      <c r="I54" s="68"/>
    </row>
    <row r="55" spans="1:10" ht="12.75" customHeight="1">
      <c r="B55" s="208">
        <v>3</v>
      </c>
      <c r="C55" s="16" t="s">
        <v>370</v>
      </c>
      <c r="D55" s="81">
        <v>14263748.75</v>
      </c>
      <c r="E55" s="81">
        <v>13045688.9</v>
      </c>
      <c r="F55" s="81">
        <f t="shared" si="4"/>
        <v>1218059.8499999996</v>
      </c>
      <c r="G55" s="68">
        <f t="shared" si="5"/>
        <v>91.46045074581113</v>
      </c>
      <c r="H55" s="68"/>
      <c r="I55" s="68"/>
    </row>
    <row r="56" spans="1:10" ht="12.75" customHeight="1">
      <c r="B56" s="208">
        <v>4</v>
      </c>
      <c r="C56" s="16" t="s">
        <v>371</v>
      </c>
      <c r="D56" s="81">
        <v>12143674.1</v>
      </c>
      <c r="E56" s="81">
        <v>7860541.0999999996</v>
      </c>
      <c r="F56" s="81">
        <f t="shared" si="4"/>
        <v>4283133</v>
      </c>
      <c r="G56" s="68">
        <f t="shared" si="5"/>
        <v>64.729512956873563</v>
      </c>
      <c r="H56" s="68"/>
      <c r="I56" s="68"/>
    </row>
    <row r="57" spans="1:10" ht="12.75" customHeight="1">
      <c r="B57" s="208">
        <v>5</v>
      </c>
      <c r="C57" s="16" t="s">
        <v>372</v>
      </c>
      <c r="D57" s="81">
        <v>11813423</v>
      </c>
      <c r="E57" s="81">
        <v>8881936.3300000001</v>
      </c>
      <c r="F57" s="81">
        <f t="shared" si="4"/>
        <v>2931486.67</v>
      </c>
      <c r="G57" s="68">
        <f t="shared" si="5"/>
        <v>75.185120603909638</v>
      </c>
      <c r="H57" s="68"/>
      <c r="I57" s="68"/>
    </row>
    <row r="58" spans="1:10" ht="12.75" customHeight="1">
      <c r="B58" s="208">
        <v>6</v>
      </c>
      <c r="C58" s="16" t="s">
        <v>373</v>
      </c>
      <c r="D58" s="81">
        <v>10249903.699999999</v>
      </c>
      <c r="E58" s="81">
        <v>7865301.4699999997</v>
      </c>
      <c r="F58" s="81">
        <f t="shared" si="4"/>
        <v>2384602.2299999995</v>
      </c>
      <c r="G58" s="68">
        <f t="shared" si="5"/>
        <v>76.735369425958609</v>
      </c>
      <c r="H58" s="68"/>
      <c r="I58" s="68"/>
    </row>
    <row r="59" spans="1:10" ht="12.75" customHeight="1">
      <c r="B59" s="208">
        <v>7</v>
      </c>
      <c r="C59" s="16" t="s">
        <v>374</v>
      </c>
      <c r="D59" s="81">
        <v>12314189.4</v>
      </c>
      <c r="E59" s="81">
        <v>9403386.2510000002</v>
      </c>
      <c r="F59" s="81">
        <f t="shared" si="4"/>
        <v>2910803.1490000002</v>
      </c>
      <c r="G59" s="68">
        <f t="shared" si="5"/>
        <v>76.362202541727996</v>
      </c>
      <c r="H59" s="68"/>
      <c r="I59" s="68"/>
    </row>
    <row r="60" spans="1:10" ht="12.75" customHeight="1">
      <c r="B60" s="208">
        <v>8</v>
      </c>
      <c r="C60" s="16" t="s">
        <v>375</v>
      </c>
      <c r="D60" s="81">
        <v>9022291.0999999996</v>
      </c>
      <c r="E60" s="81">
        <v>6164296.2999999998</v>
      </c>
      <c r="F60" s="81">
        <f t="shared" si="4"/>
        <v>2857994.8</v>
      </c>
      <c r="G60" s="68">
        <f t="shared" si="5"/>
        <v>68.322959564006979</v>
      </c>
      <c r="H60" s="68"/>
      <c r="I60" s="68"/>
    </row>
    <row r="61" spans="1:10" ht="12.75" customHeight="1">
      <c r="B61" s="208">
        <v>9</v>
      </c>
      <c r="C61" s="16" t="s">
        <v>376</v>
      </c>
      <c r="D61" s="81">
        <v>13176768.1</v>
      </c>
      <c r="E61" s="81">
        <v>11274084.1</v>
      </c>
      <c r="F61" s="81">
        <f t="shared" si="4"/>
        <v>1902684</v>
      </c>
      <c r="G61" s="68">
        <f t="shared" si="5"/>
        <v>85.560313533938569</v>
      </c>
      <c r="H61" s="68"/>
      <c r="I61" s="68"/>
    </row>
    <row r="62" spans="1:10" ht="12.75" customHeight="1">
      <c r="B62" s="208">
        <v>10</v>
      </c>
      <c r="C62" s="16" t="s">
        <v>377</v>
      </c>
      <c r="D62" s="81">
        <v>14907315.9</v>
      </c>
      <c r="E62" s="81">
        <v>13118103.699999999</v>
      </c>
      <c r="F62" s="81">
        <f t="shared" si="4"/>
        <v>1789212.2000000011</v>
      </c>
      <c r="G62" s="68">
        <f t="shared" si="5"/>
        <v>87.997757530582675</v>
      </c>
      <c r="H62" s="68"/>
      <c r="I62" s="68"/>
    </row>
    <row r="63" spans="1:10" ht="12.75" customHeight="1">
      <c r="B63" s="208">
        <v>11</v>
      </c>
      <c r="C63" s="16" t="s">
        <v>378</v>
      </c>
      <c r="D63" s="81">
        <v>18139258.82</v>
      </c>
      <c r="E63" s="81">
        <v>11244997.6</v>
      </c>
      <c r="F63" s="81">
        <f t="shared" si="4"/>
        <v>6894261.2200000007</v>
      </c>
      <c r="G63" s="68">
        <f t="shared" si="5"/>
        <v>61.992596894871369</v>
      </c>
      <c r="H63" s="68"/>
      <c r="I63" s="68"/>
    </row>
    <row r="64" spans="1:10" ht="12.75" customHeight="1">
      <c r="B64" s="208">
        <v>12</v>
      </c>
      <c r="C64" s="16" t="s">
        <v>379</v>
      </c>
      <c r="D64" s="81">
        <v>10162475.800000001</v>
      </c>
      <c r="E64" s="81">
        <v>8414336.8900000006</v>
      </c>
      <c r="F64" s="81">
        <f t="shared" si="4"/>
        <v>1748138.9100000001</v>
      </c>
      <c r="G64" s="68">
        <f t="shared" si="5"/>
        <v>82.798100144061351</v>
      </c>
      <c r="H64" s="68"/>
      <c r="I64" s="68"/>
    </row>
    <row r="65" spans="1:9" ht="12.75" customHeight="1">
      <c r="B65" s="208">
        <v>13</v>
      </c>
      <c r="C65" s="16" t="s">
        <v>380</v>
      </c>
      <c r="D65" s="81">
        <v>14192116.4</v>
      </c>
      <c r="E65" s="81">
        <v>12140126.4034</v>
      </c>
      <c r="F65" s="81">
        <f t="shared" si="4"/>
        <v>2051989.9966000002</v>
      </c>
      <c r="G65" s="68">
        <f t="shared" si="5"/>
        <v>85.541339016920688</v>
      </c>
      <c r="H65" s="68"/>
      <c r="I65" s="68"/>
    </row>
    <row r="66" spans="1:9" ht="12.75" customHeight="1">
      <c r="B66" s="208">
        <v>14</v>
      </c>
      <c r="C66" s="16" t="s">
        <v>381</v>
      </c>
      <c r="D66" s="81">
        <v>13247953.17</v>
      </c>
      <c r="E66" s="81">
        <v>13616888.15</v>
      </c>
      <c r="F66" s="81">
        <f t="shared" si="4"/>
        <v>-368934.98000000045</v>
      </c>
      <c r="G66" s="68">
        <f t="shared" si="5"/>
        <v>102.78484513996816</v>
      </c>
      <c r="H66" s="68"/>
      <c r="I66" s="68"/>
    </row>
    <row r="67" spans="1:9" ht="12.75" customHeight="1">
      <c r="B67" s="208">
        <v>15</v>
      </c>
      <c r="C67" s="16" t="s">
        <v>382</v>
      </c>
      <c r="D67" s="81">
        <v>12898591.1</v>
      </c>
      <c r="E67" s="81">
        <v>10859668.267000001</v>
      </c>
      <c r="F67" s="81">
        <f t="shared" si="4"/>
        <v>2038922.8329999987</v>
      </c>
      <c r="G67" s="68">
        <f t="shared" si="5"/>
        <v>84.192670213415795</v>
      </c>
      <c r="H67" s="68"/>
      <c r="I67" s="68"/>
    </row>
    <row r="68" spans="1:9" ht="12.75" customHeight="1">
      <c r="B68" s="208">
        <v>16</v>
      </c>
      <c r="C68" s="16" t="s">
        <v>383</v>
      </c>
      <c r="D68" s="81">
        <v>15380412.6</v>
      </c>
      <c r="E68" s="81">
        <v>11114702.310000001</v>
      </c>
      <c r="F68" s="81">
        <f t="shared" si="4"/>
        <v>4265710.2899999991</v>
      </c>
      <c r="G68" s="68">
        <f t="shared" si="5"/>
        <v>72.265306523701454</v>
      </c>
      <c r="H68" s="68"/>
      <c r="I68" s="68"/>
    </row>
    <row r="69" spans="1:9" ht="12.75" customHeight="1">
      <c r="B69" s="208">
        <v>17</v>
      </c>
      <c r="C69" s="16" t="s">
        <v>384</v>
      </c>
      <c r="D69" s="81">
        <v>18377816.5</v>
      </c>
      <c r="E69" s="81">
        <v>15247008.890000001</v>
      </c>
      <c r="F69" s="81">
        <f t="shared" si="4"/>
        <v>3130807.6099999994</v>
      </c>
      <c r="G69" s="68">
        <f t="shared" si="5"/>
        <v>82.964202466598792</v>
      </c>
      <c r="H69" s="68"/>
      <c r="I69" s="68"/>
    </row>
    <row r="70" spans="1:9" ht="12.75" customHeight="1">
      <c r="B70" s="208">
        <v>18</v>
      </c>
      <c r="C70" s="16" t="s">
        <v>385</v>
      </c>
      <c r="D70" s="81">
        <v>13061165.9</v>
      </c>
      <c r="E70" s="81">
        <v>9737248.4000000004</v>
      </c>
      <c r="F70" s="81">
        <f t="shared" si="4"/>
        <v>3323917.5</v>
      </c>
      <c r="G70" s="68">
        <f t="shared" si="5"/>
        <v>74.551142482617109</v>
      </c>
      <c r="H70" s="68"/>
      <c r="I70" s="68"/>
    </row>
    <row r="71" spans="1:9" ht="12.75" customHeight="1">
      <c r="B71" s="208">
        <v>19</v>
      </c>
      <c r="C71" s="16" t="s">
        <v>386</v>
      </c>
      <c r="D71" s="81">
        <v>11998696.9</v>
      </c>
      <c r="E71" s="81">
        <v>9890300.7599999998</v>
      </c>
      <c r="F71" s="81">
        <f t="shared" si="4"/>
        <v>2108396.1400000006</v>
      </c>
      <c r="G71" s="68">
        <f t="shared" si="5"/>
        <v>82.428124007366165</v>
      </c>
      <c r="H71" s="68"/>
      <c r="I71" s="68"/>
    </row>
    <row r="72" spans="1:9" ht="12.75" customHeight="1">
      <c r="B72" s="208">
        <v>20</v>
      </c>
      <c r="C72" s="16" t="s">
        <v>387</v>
      </c>
      <c r="D72" s="81">
        <v>134568507</v>
      </c>
      <c r="E72" s="81">
        <v>92770584.200000003</v>
      </c>
      <c r="F72" s="81">
        <f t="shared" si="4"/>
        <v>41797922.799999997</v>
      </c>
      <c r="G72" s="68">
        <f t="shared" si="5"/>
        <v>68.939298107840344</v>
      </c>
      <c r="H72" s="68"/>
      <c r="I72" s="68"/>
    </row>
    <row r="73" spans="1:9" ht="12.75" customHeight="1">
      <c r="B73" s="208">
        <v>21</v>
      </c>
      <c r="C73" s="16" t="s">
        <v>388</v>
      </c>
      <c r="D73" s="81">
        <v>12184250.49</v>
      </c>
      <c r="E73" s="81">
        <v>11084850.960999999</v>
      </c>
      <c r="F73" s="81">
        <f t="shared" si="4"/>
        <v>1099399.529000001</v>
      </c>
      <c r="G73" s="68">
        <f t="shared" si="5"/>
        <v>90.976880113370015</v>
      </c>
      <c r="H73" s="68"/>
      <c r="I73" s="68"/>
    </row>
    <row r="74" spans="1:9" ht="12.75" customHeight="1">
      <c r="B74" s="208">
        <v>22</v>
      </c>
      <c r="C74" s="16" t="s">
        <v>389</v>
      </c>
      <c r="D74" s="81">
        <v>3649522.6</v>
      </c>
      <c r="E74" s="81">
        <v>2223827.2999999998</v>
      </c>
      <c r="F74" s="81">
        <f t="shared" si="4"/>
        <v>1425695.3000000003</v>
      </c>
      <c r="G74" s="68">
        <f t="shared" si="5"/>
        <v>60.934745273258471</v>
      </c>
      <c r="H74" s="68"/>
      <c r="I74" s="68"/>
    </row>
    <row r="75" spans="1:9" ht="13.5" customHeight="1">
      <c r="A75" s="209">
        <v>3</v>
      </c>
      <c r="B75" s="289" t="s">
        <v>390</v>
      </c>
      <c r="C75" s="289"/>
      <c r="D75" s="196">
        <v>58537875</v>
      </c>
      <c r="E75" s="196">
        <v>55723481</v>
      </c>
      <c r="F75" s="196">
        <f t="shared" ref="F75:F76" si="6">+E75-D75</f>
        <v>-2814394</v>
      </c>
      <c r="G75" s="196">
        <f t="shared" si="5"/>
        <v>95.192182838888499</v>
      </c>
      <c r="H75" s="68"/>
      <c r="I75" s="68"/>
    </row>
    <row r="76" spans="1:9" ht="13.5" customHeight="1">
      <c r="A76" s="42">
        <v>4</v>
      </c>
      <c r="B76" s="285" t="s">
        <v>391</v>
      </c>
      <c r="C76" s="285"/>
      <c r="D76" s="198">
        <v>256302392.79999998</v>
      </c>
      <c r="E76" s="198">
        <v>270030546.09000003</v>
      </c>
      <c r="F76" s="198">
        <f t="shared" si="6"/>
        <v>13728153.290000051</v>
      </c>
      <c r="G76" s="198">
        <f t="shared" si="5"/>
        <v>105.35623297934347</v>
      </c>
      <c r="H76" s="68"/>
      <c r="I76" s="68"/>
    </row>
    <row r="77" spans="1:9" ht="13.5" customHeight="1">
      <c r="A77" s="210">
        <v>5</v>
      </c>
      <c r="B77" s="286" t="s">
        <v>392</v>
      </c>
      <c r="C77" s="286"/>
      <c r="D77" s="211">
        <v>-508277069.61868501</v>
      </c>
      <c r="E77" s="211">
        <v>-443068923.90558493</v>
      </c>
      <c r="F77" s="198">
        <f>+E77-D77</f>
        <v>65208145.713100076</v>
      </c>
      <c r="G77" s="198">
        <f>IF(D77=0,0,E77/D77)*100</f>
        <v>87.170748079975368</v>
      </c>
      <c r="H77" s="68"/>
      <c r="I77" s="68"/>
    </row>
    <row r="78" spans="1:9" ht="15">
      <c r="B78" s="212"/>
      <c r="C78" s="213"/>
      <c r="D78" s="81"/>
      <c r="E78" s="81"/>
      <c r="F78" s="81"/>
      <c r="G78" s="68"/>
      <c r="H78" s="68"/>
      <c r="I78" s="68"/>
    </row>
    <row r="79" spans="1:9" ht="14.25" customHeight="1">
      <c r="A79" s="287" t="s">
        <v>393</v>
      </c>
      <c r="B79" s="287"/>
      <c r="C79" s="287"/>
      <c r="D79" s="287"/>
      <c r="E79" s="287"/>
      <c r="F79" s="287"/>
      <c r="G79" s="287"/>
      <c r="H79" s="68"/>
      <c r="I79" s="68"/>
    </row>
    <row r="80" spans="1:9" ht="15">
      <c r="B80" s="212"/>
      <c r="C80" s="213"/>
      <c r="D80" s="81"/>
      <c r="E80" s="81"/>
      <c r="F80" s="81"/>
      <c r="G80" s="68"/>
      <c r="H80" s="68"/>
      <c r="I80" s="68"/>
    </row>
    <row r="81" spans="2:9" ht="15">
      <c r="B81" s="212"/>
      <c r="C81" s="213"/>
      <c r="D81" s="81"/>
      <c r="E81" s="81"/>
      <c r="F81" s="81"/>
      <c r="G81" s="68"/>
      <c r="H81" s="68"/>
      <c r="I81" s="68"/>
    </row>
    <row r="82" spans="2:9" ht="15">
      <c r="B82" s="212"/>
      <c r="C82" s="213"/>
      <c r="D82" s="81"/>
      <c r="E82" s="81"/>
      <c r="F82" s="81"/>
      <c r="G82" s="68"/>
      <c r="H82" s="68"/>
      <c r="I82" s="68"/>
    </row>
    <row r="83" spans="2:9" ht="15">
      <c r="B83" s="212"/>
      <c r="C83" s="213"/>
      <c r="D83" s="81"/>
      <c r="E83" s="81"/>
      <c r="F83" s="81"/>
      <c r="G83" s="68"/>
      <c r="H83" s="68"/>
      <c r="I83" s="68"/>
    </row>
    <row r="84" spans="2:9" ht="15">
      <c r="B84" s="212"/>
      <c r="C84" s="213"/>
      <c r="D84" s="81"/>
      <c r="E84" s="81"/>
      <c r="F84" s="81"/>
      <c r="G84" s="68"/>
      <c r="H84" s="68"/>
      <c r="I84" s="68"/>
    </row>
    <row r="85" spans="2:9" ht="15">
      <c r="B85" s="212"/>
      <c r="C85" s="213"/>
      <c r="D85" s="81"/>
      <c r="E85" s="81"/>
      <c r="F85" s="81"/>
      <c r="G85" s="68"/>
      <c r="H85" s="68"/>
      <c r="I85" s="68"/>
    </row>
    <row r="86" spans="2:9" ht="15">
      <c r="B86" s="212"/>
      <c r="C86" s="213"/>
      <c r="D86" s="81"/>
      <c r="E86" s="81"/>
      <c r="F86" s="81"/>
      <c r="G86" s="68"/>
      <c r="H86" s="68"/>
      <c r="I86" s="68"/>
    </row>
    <row r="87" spans="2:9" ht="15">
      <c r="B87" s="212"/>
      <c r="C87" s="213"/>
      <c r="D87" s="81"/>
      <c r="E87" s="81"/>
      <c r="F87" s="81"/>
      <c r="G87" s="68"/>
      <c r="H87" s="68"/>
      <c r="I87" s="68"/>
    </row>
    <row r="88" spans="2:9" ht="15">
      <c r="B88" s="212"/>
      <c r="C88" s="213"/>
      <c r="D88" s="81"/>
      <c r="E88" s="81"/>
      <c r="F88" s="81"/>
      <c r="G88" s="68"/>
      <c r="H88" s="68"/>
      <c r="I88" s="68"/>
    </row>
    <row r="89" spans="2:9" ht="15">
      <c r="B89" s="212"/>
      <c r="C89" s="213"/>
      <c r="D89" s="81"/>
      <c r="E89" s="81"/>
      <c r="F89" s="81"/>
      <c r="G89" s="68"/>
      <c r="H89" s="68"/>
      <c r="I89" s="68"/>
    </row>
    <row r="90" spans="2:9" ht="15">
      <c r="B90" s="212"/>
      <c r="C90" s="213"/>
      <c r="D90" s="81"/>
      <c r="E90" s="81"/>
      <c r="F90" s="81"/>
      <c r="G90" s="68"/>
      <c r="H90" s="68"/>
      <c r="I90" s="68"/>
    </row>
    <row r="91" spans="2:9" ht="15">
      <c r="B91" s="212"/>
      <c r="C91" s="213"/>
      <c r="D91" s="81"/>
      <c r="E91" s="81"/>
      <c r="F91" s="81"/>
      <c r="G91" s="68"/>
      <c r="H91" s="68"/>
      <c r="I91" s="68"/>
    </row>
    <row r="92" spans="2:9" ht="15">
      <c r="B92" s="212"/>
      <c r="C92" s="213"/>
      <c r="D92" s="81"/>
      <c r="E92" s="81"/>
      <c r="F92" s="81"/>
      <c r="G92" s="68"/>
      <c r="H92" s="68"/>
      <c r="I92" s="68"/>
    </row>
    <row r="93" spans="2:9" ht="15">
      <c r="B93" s="212"/>
      <c r="C93" s="213"/>
      <c r="D93" s="81"/>
      <c r="E93" s="81"/>
      <c r="F93" s="81"/>
      <c r="G93" s="68"/>
      <c r="H93" s="68"/>
      <c r="I93" s="68"/>
    </row>
    <row r="94" spans="2:9" ht="15">
      <c r="B94" s="212"/>
      <c r="C94" s="213"/>
      <c r="D94" s="81"/>
      <c r="E94" s="81"/>
      <c r="F94" s="81"/>
      <c r="G94" s="68"/>
      <c r="H94" s="68"/>
      <c r="I94" s="68"/>
    </row>
    <row r="95" spans="2:9" ht="15">
      <c r="B95" s="212"/>
      <c r="C95" s="213"/>
      <c r="D95" s="81"/>
      <c r="E95" s="81"/>
      <c r="F95" s="81"/>
      <c r="G95" s="68"/>
      <c r="H95" s="68"/>
      <c r="I95" s="68"/>
    </row>
    <row r="96" spans="2:9" ht="15">
      <c r="B96" s="212"/>
      <c r="C96" s="213"/>
      <c r="D96" s="81"/>
      <c r="E96" s="81"/>
      <c r="F96" s="81"/>
      <c r="G96" s="68"/>
      <c r="H96" s="68"/>
      <c r="I96" s="68"/>
    </row>
    <row r="97" spans="2:9" ht="15">
      <c r="B97" s="212"/>
      <c r="C97" s="213"/>
      <c r="D97" s="81"/>
      <c r="E97" s="81"/>
      <c r="F97" s="81"/>
      <c r="G97" s="68"/>
      <c r="H97" s="68"/>
      <c r="I97" s="68"/>
    </row>
    <row r="98" spans="2:9" ht="15">
      <c r="B98" s="212"/>
      <c r="C98" s="213"/>
      <c r="D98" s="81"/>
      <c r="E98" s="81"/>
      <c r="F98" s="81"/>
      <c r="G98" s="68"/>
      <c r="H98" s="68"/>
      <c r="I98" s="68"/>
    </row>
    <row r="99" spans="2:9" ht="15">
      <c r="B99" s="212"/>
      <c r="C99" s="213"/>
      <c r="D99" s="81"/>
      <c r="E99" s="81"/>
      <c r="F99" s="81"/>
      <c r="G99" s="68"/>
      <c r="H99" s="68"/>
      <c r="I99" s="68"/>
    </row>
    <row r="100" spans="2:9" ht="15">
      <c r="B100" s="212"/>
      <c r="C100" s="213"/>
      <c r="D100" s="81"/>
      <c r="E100" s="81"/>
      <c r="F100" s="81"/>
      <c r="G100" s="68"/>
      <c r="H100" s="68"/>
      <c r="I100" s="68"/>
    </row>
    <row r="102" spans="2:9">
      <c r="D102" s="128"/>
      <c r="E102" s="128"/>
    </row>
    <row r="103" spans="2:9">
      <c r="C103" s="43"/>
      <c r="D103" s="128"/>
      <c r="E103" s="128"/>
    </row>
    <row r="104" spans="2:9">
      <c r="C104" s="43"/>
      <c r="D104" s="43"/>
      <c r="E104" s="43"/>
    </row>
    <row r="105" spans="2:9">
      <c r="C105" s="43"/>
      <c r="D105" s="43"/>
      <c r="E105" s="43"/>
    </row>
    <row r="106" spans="2:9">
      <c r="C106" s="43"/>
      <c r="D106" s="43"/>
      <c r="E106" s="43"/>
    </row>
  </sheetData>
  <mergeCells count="9">
    <mergeCell ref="B76:C76"/>
    <mergeCell ref="B77:C77"/>
    <mergeCell ref="A79:G79"/>
    <mergeCell ref="A5:C5"/>
    <mergeCell ref="A6:C6"/>
    <mergeCell ref="A7:C7"/>
    <mergeCell ref="B8:C8"/>
    <mergeCell ref="B52:C52"/>
    <mergeCell ref="B75:C75"/>
  </mergeCells>
  <pageMargins left="0.52" right="0.27" top="0.22" bottom="0.25" header="0.17" footer="0.17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58"/>
  <sheetViews>
    <sheetView workbookViewId="0">
      <pane xSplit="4" ySplit="9" topLeftCell="E10" activePane="bottomRight" state="frozen"/>
      <selection sqref="A1:XFD8"/>
      <selection pane="topRight" sqref="A1:XFD8"/>
      <selection pane="bottomLeft" sqref="A1:XFD8"/>
      <selection pane="bottomRight" sqref="A1:XFD8"/>
    </sheetView>
  </sheetViews>
  <sheetFormatPr defaultRowHeight="12.75"/>
  <cols>
    <col min="1" max="1" width="3.140625" style="16" hidden="1" customWidth="1"/>
    <col min="2" max="2" width="3.140625" style="84" hidden="1" customWidth="1"/>
    <col min="3" max="3" width="0.140625" style="84" customWidth="1"/>
    <col min="4" max="4" width="42.7109375" style="16" customWidth="1"/>
    <col min="5" max="5" width="11.28515625" style="16" customWidth="1"/>
    <col min="6" max="6" width="10.42578125" style="16" customWidth="1"/>
    <col min="7" max="7" width="7.140625" style="16" customWidth="1"/>
    <col min="8" max="8" width="0.7109375" style="43" customWidth="1"/>
    <col min="9" max="10" width="11.5703125" style="16" customWidth="1"/>
    <col min="11" max="11" width="7.85546875" style="16" customWidth="1"/>
    <col min="12" max="12" width="1.140625" style="43" customWidth="1"/>
    <col min="13" max="13" width="9.28515625" style="16" customWidth="1"/>
    <col min="14" max="14" width="9.140625" style="16" bestFit="1" customWidth="1"/>
    <col min="15" max="15" width="8" style="16" customWidth="1"/>
    <col min="16" max="16" width="2.5703125" style="16" customWidth="1"/>
    <col min="17" max="19" width="9.140625" style="16"/>
    <col min="20" max="20" width="2.5703125" style="16" customWidth="1"/>
    <col min="21" max="16384" width="9.140625" style="16"/>
  </cols>
  <sheetData>
    <row r="2" spans="1:29">
      <c r="F2" s="81"/>
    </row>
    <row r="3" spans="1:29" ht="15.75" customHeight="1">
      <c r="A3" s="214" t="s">
        <v>394</v>
      </c>
      <c r="B3" s="214"/>
      <c r="C3" s="214"/>
      <c r="D3" s="192"/>
      <c r="E3" s="191" t="s">
        <v>293</v>
      </c>
      <c r="F3" s="192"/>
      <c r="G3" s="192"/>
      <c r="H3" s="192"/>
      <c r="I3" s="192"/>
      <c r="J3" s="192"/>
      <c r="K3" s="191" t="str">
        <f>LOOKUP('[2]Report-Date'!$B$1,'[2]Report-Date'!$A$5:$A$16,'[2]Report-Date'!$C$5:$C$16)</f>
        <v>( 2013 ОНЫ 1 ДYГЭЭР УЛИРАЛ )</v>
      </c>
      <c r="L3" s="192"/>
      <c r="O3" s="214"/>
      <c r="P3" s="214"/>
      <c r="Q3" s="214"/>
      <c r="R3" s="214"/>
      <c r="S3" s="214"/>
      <c r="T3" s="214"/>
      <c r="U3" s="214"/>
      <c r="V3" s="214"/>
      <c r="W3" s="214"/>
    </row>
    <row r="4" spans="1:29">
      <c r="D4" s="50"/>
      <c r="E4" s="46"/>
      <c r="F4" s="46"/>
      <c r="I4" s="89"/>
      <c r="J4" s="89"/>
    </row>
    <row r="5" spans="1:29">
      <c r="E5" s="206"/>
      <c r="F5" s="206"/>
      <c r="I5" s="88"/>
      <c r="M5" s="16" t="s">
        <v>395</v>
      </c>
    </row>
    <row r="7" spans="1:29" ht="16.5" customHeight="1" thickBot="1">
      <c r="D7" s="290">
        <f>'Eco-Report-diff '!$F$11</f>
        <v>41372</v>
      </c>
      <c r="E7" s="292" t="s">
        <v>396</v>
      </c>
      <c r="F7" s="292"/>
      <c r="G7" s="292"/>
      <c r="H7" s="215"/>
      <c r="I7" s="292" t="s">
        <v>397</v>
      </c>
      <c r="J7" s="292"/>
      <c r="K7" s="292"/>
      <c r="L7" s="215"/>
      <c r="M7" s="292" t="s">
        <v>398</v>
      </c>
      <c r="N7" s="292"/>
      <c r="O7" s="292"/>
      <c r="Q7" s="292" t="s">
        <v>399</v>
      </c>
      <c r="R7" s="292"/>
      <c r="S7" s="292"/>
      <c r="U7" s="292" t="s">
        <v>400</v>
      </c>
      <c r="V7" s="292"/>
      <c r="W7" s="292"/>
    </row>
    <row r="8" spans="1:29" ht="15.75" customHeight="1">
      <c r="D8" s="291"/>
      <c r="E8" s="216" t="s">
        <v>12</v>
      </c>
      <c r="F8" s="216" t="s">
        <v>13</v>
      </c>
      <c r="G8" s="216" t="s">
        <v>299</v>
      </c>
      <c r="I8" s="216" t="s">
        <v>12</v>
      </c>
      <c r="J8" s="216" t="s">
        <v>13</v>
      </c>
      <c r="K8" s="216" t="s">
        <v>299</v>
      </c>
      <c r="M8" s="216" t="s">
        <v>12</v>
      </c>
      <c r="N8" s="216" t="s">
        <v>13</v>
      </c>
      <c r="O8" s="216" t="s">
        <v>299</v>
      </c>
      <c r="Q8" s="216" t="s">
        <v>12</v>
      </c>
      <c r="R8" s="216" t="s">
        <v>13</v>
      </c>
      <c r="S8" s="216" t="s">
        <v>299</v>
      </c>
      <c r="U8" s="216" t="s">
        <v>12</v>
      </c>
      <c r="V8" s="216" t="s">
        <v>13</v>
      </c>
      <c r="W8" s="216" t="s">
        <v>299</v>
      </c>
    </row>
    <row r="9" spans="1:29" ht="17.25" customHeight="1">
      <c r="E9" s="81"/>
      <c r="I9" s="217" t="s">
        <v>401</v>
      </c>
    </row>
    <row r="10" spans="1:29" s="112" customFormat="1" ht="15.75" customHeight="1">
      <c r="A10" s="112" t="s">
        <v>402</v>
      </c>
      <c r="B10" s="218"/>
      <c r="C10" s="218"/>
      <c r="D10" s="87" t="s">
        <v>403</v>
      </c>
      <c r="E10" s="46">
        <f>E11+E15+E21+E27+E28</f>
        <v>1740804251.9113147</v>
      </c>
      <c r="F10" s="46">
        <f>F11+F15+F21+F27+F28</f>
        <v>1019719046.160715</v>
      </c>
      <c r="G10" s="47">
        <f>IF(F10=0,0,F10/E10)*100</f>
        <v>58.577467572308329</v>
      </c>
      <c r="H10" s="53"/>
      <c r="I10" s="46">
        <f>I11+I15+I21+I27+I28</f>
        <v>1532488355.4000001</v>
      </c>
      <c r="J10" s="46">
        <f>J11+J15+J21+J27+J28</f>
        <v>827840817.93589997</v>
      </c>
      <c r="K10" s="47">
        <f>IF(J10=0,0,J10/I10)*100</f>
        <v>54.0193871632925</v>
      </c>
      <c r="L10" s="53"/>
      <c r="M10" s="46">
        <f>M11+M15+M21+M27+M28</f>
        <v>401752698.33000004</v>
      </c>
      <c r="N10" s="46">
        <f>N11+N15+N21+N27+N28</f>
        <v>309193125.04039997</v>
      </c>
      <c r="O10" s="47">
        <f>IF(M10=0,0,N10/M10)*100</f>
        <v>76.96105746785264</v>
      </c>
      <c r="P10" s="46"/>
      <c r="Q10" s="46">
        <f>Q11+Q15+Q21+Q27+Q28</f>
        <v>58537875</v>
      </c>
      <c r="R10" s="46">
        <f>R11+R15+R21+R27+R28</f>
        <v>55723481</v>
      </c>
      <c r="S10" s="47">
        <f>IF(Q10=0,0,R10/Q10)*100</f>
        <v>95.192182838888499</v>
      </c>
      <c r="U10" s="46">
        <f>U11+U15+U21+U27+U28</f>
        <v>256302392.79999998</v>
      </c>
      <c r="V10" s="46">
        <f>V11+V15+V21+V27+V28</f>
        <v>270030546.09000003</v>
      </c>
      <c r="W10" s="47">
        <f>IF(U10=0,0,V10/U10)*100</f>
        <v>105.35623297934347</v>
      </c>
      <c r="AC10" s="46">
        <f>+I10+M10</f>
        <v>1934241053.73</v>
      </c>
    </row>
    <row r="11" spans="1:29" s="87" customFormat="1" ht="12.75" customHeight="1">
      <c r="B11" s="219" t="s">
        <v>37</v>
      </c>
      <c r="C11" s="87" t="s">
        <v>404</v>
      </c>
      <c r="D11" s="87" t="s">
        <v>405</v>
      </c>
      <c r="E11" s="89">
        <f>SUM(E12:E14)</f>
        <v>526129717.4000001</v>
      </c>
      <c r="F11" s="89">
        <f>SUM(F12:F14)</f>
        <v>247168821.22139996</v>
      </c>
      <c r="G11" s="90">
        <f t="shared" ref="G11:G28" si="0">IF(F11=0,0,F11/E11)*100</f>
        <v>46.978684732511539</v>
      </c>
      <c r="H11" s="88"/>
      <c r="I11" s="89">
        <f>SUM(I12:I14)</f>
        <v>430942734.00000006</v>
      </c>
      <c r="J11" s="89">
        <f>SUM(J12:J14)</f>
        <v>189434794.83639997</v>
      </c>
      <c r="K11" s="90">
        <f t="shared" ref="K11:K27" si="1">IF(J11=0,0,J11/I11)*100</f>
        <v>43.958229224117737</v>
      </c>
      <c r="L11" s="88"/>
      <c r="M11" s="89">
        <f>SUM(M12:M14)</f>
        <v>95186983.400000006</v>
      </c>
      <c r="N11" s="89">
        <f>SUM(N12:N14)</f>
        <v>57734026.384999998</v>
      </c>
      <c r="O11" s="90">
        <f t="shared" ref="O11:O28" si="2">IF(M11=0,0,N11/M11)*100</f>
        <v>60.653278760171311</v>
      </c>
      <c r="P11" s="89"/>
      <c r="Q11" s="220">
        <f>SUM(Q12:Q14)</f>
        <v>0</v>
      </c>
      <c r="R11" s="220">
        <f>SUM(R12:R14)</f>
        <v>0</v>
      </c>
      <c r="S11" s="221">
        <f t="shared" ref="S11:S28" si="3">IF(Q11=0,0,R11/Q11)*100</f>
        <v>0</v>
      </c>
      <c r="T11" s="222"/>
      <c r="U11" s="220">
        <f>SUM(U12:U14)</f>
        <v>0</v>
      </c>
      <c r="V11" s="220">
        <f>SUM(V12:V14)</f>
        <v>0</v>
      </c>
      <c r="W11" s="221">
        <f t="shared" ref="W11:W28" si="4">IF(U11=0,0,V11/U11)*100</f>
        <v>0</v>
      </c>
      <c r="AC11" s="89">
        <f>-E33</f>
        <v>0</v>
      </c>
    </row>
    <row r="12" spans="1:29">
      <c r="C12" s="84" t="s">
        <v>41</v>
      </c>
      <c r="D12" s="16" t="s">
        <v>406</v>
      </c>
      <c r="E12" s="81">
        <f t="shared" ref="E12:F14" si="5">I12+M12+Q12+U12</f>
        <v>370250565.80000007</v>
      </c>
      <c r="F12" s="81">
        <f t="shared" si="5"/>
        <v>133596287.43869999</v>
      </c>
      <c r="G12" s="66">
        <f t="shared" si="0"/>
        <v>36.082669353938357</v>
      </c>
      <c r="H12" s="69"/>
      <c r="I12" s="81">
        <v>275063582.40000004</v>
      </c>
      <c r="J12" s="81">
        <v>75862261.0537</v>
      </c>
      <c r="K12" s="66">
        <f t="shared" si="1"/>
        <v>27.579900033215011</v>
      </c>
      <c r="L12" s="69"/>
      <c r="M12" s="58">
        <v>95186983.400000006</v>
      </c>
      <c r="N12" s="58">
        <v>57734026.384999998</v>
      </c>
      <c r="O12" s="66">
        <f t="shared" si="2"/>
        <v>60.653278760171311</v>
      </c>
      <c r="P12" s="81"/>
      <c r="Q12" s="99"/>
      <c r="R12" s="99"/>
      <c r="S12" s="223">
        <f t="shared" si="3"/>
        <v>0</v>
      </c>
      <c r="T12" s="1"/>
      <c r="U12" s="99"/>
      <c r="V12" s="99"/>
      <c r="W12" s="223">
        <f t="shared" si="4"/>
        <v>0</v>
      </c>
      <c r="AC12" s="81">
        <v>0</v>
      </c>
    </row>
    <row r="13" spans="1:29">
      <c r="C13" s="84" t="s">
        <v>43</v>
      </c>
      <c r="D13" s="16" t="s">
        <v>407</v>
      </c>
      <c r="E13" s="81">
        <f t="shared" si="5"/>
        <v>58186482.100000001</v>
      </c>
      <c r="F13" s="81">
        <f t="shared" si="5"/>
        <v>54228829.759999998</v>
      </c>
      <c r="G13" s="66">
        <f t="shared" si="0"/>
        <v>93.198330269909874</v>
      </c>
      <c r="H13" s="129"/>
      <c r="I13" s="81">
        <v>58186482.100000001</v>
      </c>
      <c r="J13" s="81">
        <v>54228829.759999998</v>
      </c>
      <c r="K13" s="66">
        <f t="shared" si="1"/>
        <v>93.198330269909874</v>
      </c>
      <c r="L13" s="129"/>
      <c r="M13" s="58"/>
      <c r="N13" s="58"/>
      <c r="O13" s="66">
        <f t="shared" si="2"/>
        <v>0</v>
      </c>
      <c r="P13" s="81"/>
      <c r="Q13" s="99"/>
      <c r="R13" s="99"/>
      <c r="S13" s="223">
        <f t="shared" si="3"/>
        <v>0</v>
      </c>
      <c r="T13" s="1"/>
      <c r="U13" s="99"/>
      <c r="V13" s="99"/>
      <c r="W13" s="223">
        <f t="shared" si="4"/>
        <v>0</v>
      </c>
      <c r="AC13" s="81">
        <f>-E32</f>
        <v>0</v>
      </c>
    </row>
    <row r="14" spans="1:29">
      <c r="C14" s="84" t="s">
        <v>408</v>
      </c>
      <c r="D14" s="16" t="s">
        <v>409</v>
      </c>
      <c r="E14" s="81">
        <f t="shared" si="5"/>
        <v>97692669.5</v>
      </c>
      <c r="F14" s="81">
        <f t="shared" si="5"/>
        <v>59343704.022699997</v>
      </c>
      <c r="G14" s="66">
        <f t="shared" si="0"/>
        <v>60.745298829918859</v>
      </c>
      <c r="H14" s="129"/>
      <c r="I14" s="81">
        <v>97692669.5</v>
      </c>
      <c r="J14" s="81">
        <v>59343704.022699997</v>
      </c>
      <c r="K14" s="66">
        <f t="shared" si="1"/>
        <v>60.745298829918859</v>
      </c>
      <c r="L14" s="129"/>
      <c r="M14" s="58"/>
      <c r="N14" s="58"/>
      <c r="O14" s="66">
        <f t="shared" si="2"/>
        <v>0</v>
      </c>
      <c r="P14" s="81"/>
      <c r="Q14" s="99"/>
      <c r="R14" s="99"/>
      <c r="S14" s="223">
        <f t="shared" si="3"/>
        <v>0</v>
      </c>
      <c r="T14" s="1"/>
      <c r="U14" s="99"/>
      <c r="V14" s="99"/>
      <c r="W14" s="223">
        <f t="shared" si="4"/>
        <v>0</v>
      </c>
    </row>
    <row r="15" spans="1:29" s="87" customFormat="1" ht="15" customHeight="1">
      <c r="B15" s="219" t="s">
        <v>144</v>
      </c>
      <c r="C15" s="87" t="s">
        <v>410</v>
      </c>
      <c r="D15" s="87" t="s">
        <v>411</v>
      </c>
      <c r="E15" s="89">
        <f>SUM(E16:E20)</f>
        <v>1271748616.3999999</v>
      </c>
      <c r="F15" s="89">
        <f>SUM(F16:F20)</f>
        <v>1042274994.1257</v>
      </c>
      <c r="G15" s="90">
        <f t="shared" si="0"/>
        <v>81.956054890479706</v>
      </c>
      <c r="H15" s="88"/>
      <c r="I15" s="89">
        <f>SUM(I16:I20)</f>
        <v>694482599.29999995</v>
      </c>
      <c r="J15" s="89">
        <f>SUM(J16:J20)</f>
        <v>487293185.38729995</v>
      </c>
      <c r="K15" s="90">
        <f t="shared" si="1"/>
        <v>70.166363545820232</v>
      </c>
      <c r="L15" s="88"/>
      <c r="M15" s="89">
        <f>SUM(M16:M20)</f>
        <v>262425749.30000004</v>
      </c>
      <c r="N15" s="89">
        <f>SUM(N16:N20)</f>
        <v>229227781.64840001</v>
      </c>
      <c r="O15" s="90">
        <f t="shared" si="2"/>
        <v>87.349576884069876</v>
      </c>
      <c r="P15" s="89"/>
      <c r="Q15" s="220">
        <f>SUM(Q16:Q20)</f>
        <v>58537875</v>
      </c>
      <c r="R15" s="220">
        <f>SUM(R16:R20)</f>
        <v>55723481</v>
      </c>
      <c r="S15" s="221">
        <f t="shared" si="3"/>
        <v>95.192182838888499</v>
      </c>
      <c r="T15" s="222"/>
      <c r="U15" s="220">
        <f>SUM(U16:U20)</f>
        <v>256302392.79999998</v>
      </c>
      <c r="V15" s="220">
        <f>SUM(V16:V20)</f>
        <v>270030546.09000003</v>
      </c>
      <c r="W15" s="221">
        <f t="shared" si="4"/>
        <v>105.35623297934347</v>
      </c>
    </row>
    <row r="16" spans="1:29">
      <c r="C16" s="84" t="s">
        <v>194</v>
      </c>
      <c r="D16" s="16" t="s">
        <v>412</v>
      </c>
      <c r="E16" s="81">
        <f t="shared" ref="E16:F20" si="6">I16+M16+Q16+U16</f>
        <v>522067062.12</v>
      </c>
      <c r="F16" s="81">
        <f t="shared" si="6"/>
        <v>404510298.93150002</v>
      </c>
      <c r="G16" s="66">
        <f t="shared" si="0"/>
        <v>77.482440146457861</v>
      </c>
      <c r="H16" s="129"/>
      <c r="I16" s="81">
        <v>340503275.60000002</v>
      </c>
      <c r="J16" s="224">
        <v>245948388.8251</v>
      </c>
      <c r="K16" s="66">
        <f t="shared" si="1"/>
        <v>72.230843709716126</v>
      </c>
      <c r="L16" s="129"/>
      <c r="M16" s="58">
        <v>181563786.52000001</v>
      </c>
      <c r="N16" s="58">
        <v>158561910.10640001</v>
      </c>
      <c r="O16" s="66">
        <f t="shared" si="2"/>
        <v>87.331242174184197</v>
      </c>
      <c r="P16" s="81"/>
      <c r="Q16" s="99"/>
      <c r="R16" s="99"/>
      <c r="S16" s="223">
        <f t="shared" si="3"/>
        <v>0</v>
      </c>
      <c r="T16" s="1"/>
      <c r="U16" s="99"/>
      <c r="V16" s="99"/>
      <c r="W16" s="223">
        <f t="shared" si="4"/>
        <v>0</v>
      </c>
    </row>
    <row r="17" spans="1:23">
      <c r="C17" s="84" t="s">
        <v>196</v>
      </c>
      <c r="D17" s="16" t="s">
        <v>413</v>
      </c>
      <c r="E17" s="81">
        <f t="shared" si="6"/>
        <v>131014168.40000001</v>
      </c>
      <c r="F17" s="81">
        <f t="shared" si="6"/>
        <v>107827306.5402</v>
      </c>
      <c r="G17" s="66">
        <f t="shared" si="0"/>
        <v>82.302019588440174</v>
      </c>
      <c r="H17" s="129"/>
      <c r="I17" s="81">
        <v>109037123.40000001</v>
      </c>
      <c r="J17" s="81">
        <v>87441134.790199995</v>
      </c>
      <c r="K17" s="66">
        <f t="shared" si="1"/>
        <v>80.193912003184778</v>
      </c>
      <c r="L17" s="129"/>
      <c r="M17" s="58">
        <v>21977045</v>
      </c>
      <c r="N17" s="58">
        <v>20386171.75</v>
      </c>
      <c r="O17" s="66">
        <f t="shared" si="2"/>
        <v>92.761204929962148</v>
      </c>
      <c r="P17" s="81"/>
      <c r="Q17" s="99"/>
      <c r="R17" s="99"/>
      <c r="S17" s="223">
        <f t="shared" si="3"/>
        <v>0</v>
      </c>
      <c r="T17" s="1"/>
      <c r="U17" s="99"/>
      <c r="V17" s="99"/>
      <c r="W17" s="223">
        <f t="shared" si="4"/>
        <v>0</v>
      </c>
    </row>
    <row r="18" spans="1:23">
      <c r="C18" s="84" t="s">
        <v>198</v>
      </c>
      <c r="D18" s="16" t="s">
        <v>414</v>
      </c>
      <c r="E18" s="81">
        <f t="shared" si="6"/>
        <v>551004931.60000002</v>
      </c>
      <c r="F18" s="81">
        <f t="shared" si="6"/>
        <v>493662713.98000002</v>
      </c>
      <c r="G18" s="66">
        <f t="shared" si="0"/>
        <v>89.593157096890124</v>
      </c>
      <c r="H18" s="129"/>
      <c r="I18" s="224">
        <v>198782154.59999999</v>
      </c>
      <c r="J18" s="81">
        <v>134260399.59999999</v>
      </c>
      <c r="K18" s="66">
        <f t="shared" si="1"/>
        <v>67.541475174250877</v>
      </c>
      <c r="L18" s="129"/>
      <c r="M18" s="58">
        <v>37382509.200000003</v>
      </c>
      <c r="N18" s="58">
        <v>33648287.289999999</v>
      </c>
      <c r="O18" s="66">
        <f t="shared" si="2"/>
        <v>90.01077779444509</v>
      </c>
      <c r="P18" s="81"/>
      <c r="Q18" s="99">
        <v>58537875</v>
      </c>
      <c r="R18" s="99">
        <v>55723481</v>
      </c>
      <c r="S18" s="223">
        <f t="shared" si="3"/>
        <v>95.192182838888499</v>
      </c>
      <c r="T18" s="1"/>
      <c r="U18" s="99">
        <v>256302392.79999998</v>
      </c>
      <c r="V18" s="99">
        <v>270030546.09000003</v>
      </c>
      <c r="W18" s="223">
        <f t="shared" si="4"/>
        <v>105.35623297934347</v>
      </c>
    </row>
    <row r="19" spans="1:23">
      <c r="C19" s="84" t="s">
        <v>415</v>
      </c>
      <c r="D19" s="16" t="s">
        <v>416</v>
      </c>
      <c r="E19" s="81">
        <f t="shared" si="6"/>
        <v>30887907.48</v>
      </c>
      <c r="F19" s="81">
        <f t="shared" si="6"/>
        <v>5595525.2979999995</v>
      </c>
      <c r="G19" s="66">
        <f t="shared" si="0"/>
        <v>18.115585530107911</v>
      </c>
      <c r="H19" s="129"/>
      <c r="I19" s="81">
        <v>23194290.300000001</v>
      </c>
      <c r="J19" s="81">
        <v>467408.67</v>
      </c>
      <c r="K19" s="66">
        <v>0</v>
      </c>
      <c r="L19" s="129"/>
      <c r="M19" s="58">
        <v>7693617.1799999997</v>
      </c>
      <c r="N19" s="58">
        <v>5128116.6279999996</v>
      </c>
      <c r="O19" s="66">
        <f t="shared" si="2"/>
        <v>66.65416939811918</v>
      </c>
      <c r="P19" s="81"/>
      <c r="Q19" s="99"/>
      <c r="R19" s="99"/>
      <c r="S19" s="223">
        <f t="shared" si="3"/>
        <v>0</v>
      </c>
      <c r="T19" s="1"/>
      <c r="U19" s="99"/>
      <c r="V19" s="99"/>
      <c r="W19" s="223">
        <f t="shared" si="4"/>
        <v>0</v>
      </c>
    </row>
    <row r="20" spans="1:23">
      <c r="C20" s="84" t="s">
        <v>417</v>
      </c>
      <c r="D20" s="16" t="s">
        <v>418</v>
      </c>
      <c r="E20" s="81">
        <f t="shared" si="6"/>
        <v>36774546.799999997</v>
      </c>
      <c r="F20" s="81">
        <f t="shared" si="6"/>
        <v>30679149.376000002</v>
      </c>
      <c r="G20" s="66">
        <f t="shared" si="0"/>
        <v>83.424955697890496</v>
      </c>
      <c r="H20" s="129"/>
      <c r="I20" s="81">
        <v>22965755.399999999</v>
      </c>
      <c r="J20" s="81">
        <v>19175853.502</v>
      </c>
      <c r="K20" s="66">
        <f t="shared" si="1"/>
        <v>83.497595302264699</v>
      </c>
      <c r="L20" s="129"/>
      <c r="M20" s="58">
        <v>13808791.4</v>
      </c>
      <c r="N20" s="58">
        <v>11503295.874</v>
      </c>
      <c r="O20" s="66">
        <f t="shared" si="2"/>
        <v>83.304146907454907</v>
      </c>
      <c r="P20" s="81"/>
      <c r="Q20" s="99"/>
      <c r="R20" s="99"/>
      <c r="S20" s="223">
        <f t="shared" si="3"/>
        <v>0</v>
      </c>
      <c r="T20" s="1"/>
      <c r="U20" s="99"/>
      <c r="V20" s="99"/>
      <c r="W20" s="223">
        <f t="shared" si="4"/>
        <v>0</v>
      </c>
    </row>
    <row r="21" spans="1:23" ht="12" customHeight="1">
      <c r="B21" s="219" t="s">
        <v>419</v>
      </c>
      <c r="C21" s="219" t="s">
        <v>420</v>
      </c>
      <c r="D21" s="87" t="s">
        <v>421</v>
      </c>
      <c r="E21" s="89">
        <f>SUM(E22:E26)</f>
        <v>310933797.02999997</v>
      </c>
      <c r="F21" s="89">
        <f>SUM(F22:F26)</f>
        <v>98872066.150100008</v>
      </c>
      <c r="G21" s="90">
        <f t="shared" si="0"/>
        <v>31.798430114227976</v>
      </c>
      <c r="H21" s="129"/>
      <c r="I21" s="89">
        <f>SUM(I22:I26)</f>
        <v>300427912.69999999</v>
      </c>
      <c r="J21" s="89">
        <f>SUM(J22:J26)</f>
        <v>90622324.283099994</v>
      </c>
      <c r="K21" s="90">
        <f t="shared" si="1"/>
        <v>30.164415639232978</v>
      </c>
      <c r="L21" s="129"/>
      <c r="M21" s="89">
        <f>SUM(M22:M26)</f>
        <v>10505884.33</v>
      </c>
      <c r="N21" s="89">
        <f>SUM(N22:N26)</f>
        <v>8249741.8669999996</v>
      </c>
      <c r="O21" s="90">
        <f t="shared" si="2"/>
        <v>78.524963799977414</v>
      </c>
      <c r="P21" s="81"/>
      <c r="Q21" s="220">
        <f>SUM(Q22:Q26)</f>
        <v>0</v>
      </c>
      <c r="R21" s="220">
        <f>SUM(R22:R26)</f>
        <v>0</v>
      </c>
      <c r="S21" s="221">
        <f t="shared" si="3"/>
        <v>0</v>
      </c>
      <c r="T21" s="1"/>
      <c r="U21" s="220">
        <f>SUM(U22:U26)</f>
        <v>0</v>
      </c>
      <c r="V21" s="220">
        <f>SUM(V22:V26)</f>
        <v>0</v>
      </c>
      <c r="W21" s="221">
        <f t="shared" si="4"/>
        <v>0</v>
      </c>
    </row>
    <row r="22" spans="1:23">
      <c r="C22" s="84" t="s">
        <v>201</v>
      </c>
      <c r="D22" s="16" t="s">
        <v>422</v>
      </c>
      <c r="E22" s="81">
        <f t="shared" ref="E22:F27" si="7">I22+M22+Q22+U22</f>
        <v>32413652.899999999</v>
      </c>
      <c r="F22" s="81">
        <f t="shared" si="7"/>
        <v>20318136.453200001</v>
      </c>
      <c r="G22" s="66">
        <f t="shared" si="0"/>
        <v>62.683883596470558</v>
      </c>
      <c r="H22" s="129"/>
      <c r="I22" s="81">
        <v>32413652.899999999</v>
      </c>
      <c r="J22" s="81">
        <v>20318136.453200001</v>
      </c>
      <c r="K22" s="66">
        <f t="shared" si="1"/>
        <v>62.683883596470558</v>
      </c>
      <c r="L22" s="129"/>
      <c r="M22" s="58"/>
      <c r="N22" s="58"/>
      <c r="O22" s="66">
        <f t="shared" si="2"/>
        <v>0</v>
      </c>
      <c r="P22" s="81"/>
      <c r="Q22" s="99"/>
      <c r="R22" s="99"/>
      <c r="S22" s="223">
        <f t="shared" si="3"/>
        <v>0</v>
      </c>
      <c r="T22" s="1"/>
      <c r="U22" s="99"/>
      <c r="V22" s="99"/>
      <c r="W22" s="223">
        <f t="shared" si="4"/>
        <v>0</v>
      </c>
    </row>
    <row r="23" spans="1:23">
      <c r="C23" s="84" t="s">
        <v>212</v>
      </c>
      <c r="D23" s="16" t="s">
        <v>423</v>
      </c>
      <c r="E23" s="81">
        <f t="shared" si="7"/>
        <v>75250640.819999993</v>
      </c>
      <c r="F23" s="81">
        <f t="shared" si="7"/>
        <v>40054162.612400003</v>
      </c>
      <c r="G23" s="66">
        <f t="shared" si="0"/>
        <v>53.227669792486964</v>
      </c>
      <c r="H23" s="129"/>
      <c r="I23" s="81">
        <v>73170551.099999994</v>
      </c>
      <c r="J23" s="81">
        <v>38786962.7914</v>
      </c>
      <c r="K23" s="66">
        <f t="shared" si="1"/>
        <v>53.008979990311978</v>
      </c>
      <c r="L23" s="129"/>
      <c r="M23" s="58">
        <v>2080089.72</v>
      </c>
      <c r="N23" s="58">
        <v>1267199.821</v>
      </c>
      <c r="O23" s="66">
        <f t="shared" si="2"/>
        <v>60.920440537536045</v>
      </c>
      <c r="P23" s="81"/>
      <c r="Q23" s="99"/>
      <c r="R23" s="99"/>
      <c r="S23" s="223">
        <f t="shared" si="3"/>
        <v>0</v>
      </c>
      <c r="T23" s="1"/>
      <c r="U23" s="99"/>
      <c r="V23" s="99"/>
      <c r="W23" s="223">
        <f t="shared" si="4"/>
        <v>0</v>
      </c>
    </row>
    <row r="24" spans="1:23">
      <c r="C24" s="84" t="s">
        <v>214</v>
      </c>
      <c r="D24" s="16" t="s">
        <v>424</v>
      </c>
      <c r="E24" s="81">
        <f t="shared" si="7"/>
        <v>20188178.100000001</v>
      </c>
      <c r="F24" s="81">
        <f t="shared" si="7"/>
        <v>5298162.3581999997</v>
      </c>
      <c r="G24" s="66">
        <f t="shared" si="0"/>
        <v>26.243885564889087</v>
      </c>
      <c r="H24" s="129"/>
      <c r="I24" s="81">
        <v>20188178.100000001</v>
      </c>
      <c r="J24" s="81">
        <v>5298162.3581999997</v>
      </c>
      <c r="K24" s="66">
        <f t="shared" si="1"/>
        <v>26.243885564889087</v>
      </c>
      <c r="L24" s="129"/>
      <c r="M24" s="58"/>
      <c r="N24" s="58"/>
      <c r="O24" s="66">
        <f t="shared" si="2"/>
        <v>0</v>
      </c>
      <c r="P24" s="81"/>
      <c r="Q24" s="99"/>
      <c r="R24" s="99"/>
      <c r="S24" s="223">
        <f t="shared" si="3"/>
        <v>0</v>
      </c>
      <c r="T24" s="1"/>
      <c r="U24" s="99"/>
      <c r="V24" s="99"/>
      <c r="W24" s="223">
        <f t="shared" si="4"/>
        <v>0</v>
      </c>
    </row>
    <row r="25" spans="1:23">
      <c r="C25" s="84" t="s">
        <v>222</v>
      </c>
      <c r="D25" s="16" t="s">
        <v>425</v>
      </c>
      <c r="E25" s="81">
        <f t="shared" si="7"/>
        <v>21564033.899999999</v>
      </c>
      <c r="F25" s="81">
        <f t="shared" si="7"/>
        <v>4830917.3417000007</v>
      </c>
      <c r="G25" s="66">
        <f t="shared" si="0"/>
        <v>22.402660671480401</v>
      </c>
      <c r="H25" s="129"/>
      <c r="I25" s="81">
        <v>20978475.5</v>
      </c>
      <c r="J25" s="81">
        <v>4648848.3517000005</v>
      </c>
      <c r="K25" s="66">
        <f t="shared" si="1"/>
        <v>22.160086664543382</v>
      </c>
      <c r="L25" s="129"/>
      <c r="M25" s="58">
        <v>585558.4</v>
      </c>
      <c r="N25" s="58">
        <v>182068.99</v>
      </c>
      <c r="O25" s="66">
        <f t="shared" si="2"/>
        <v>31.093224860235967</v>
      </c>
      <c r="P25" s="81"/>
      <c r="Q25" s="99"/>
      <c r="R25" s="99"/>
      <c r="S25" s="223">
        <f t="shared" si="3"/>
        <v>0</v>
      </c>
      <c r="T25" s="1"/>
      <c r="U25" s="99"/>
      <c r="V25" s="99"/>
      <c r="W25" s="223">
        <f t="shared" si="4"/>
        <v>0</v>
      </c>
    </row>
    <row r="26" spans="1:23">
      <c r="C26" s="84" t="s">
        <v>232</v>
      </c>
      <c r="D26" s="16" t="s">
        <v>426</v>
      </c>
      <c r="E26" s="81">
        <f t="shared" si="7"/>
        <v>161517291.31</v>
      </c>
      <c r="F26" s="81">
        <f t="shared" si="7"/>
        <v>28370687.384599999</v>
      </c>
      <c r="G26" s="66">
        <f t="shared" si="0"/>
        <v>17.565108450307132</v>
      </c>
      <c r="H26" s="129"/>
      <c r="I26" s="81">
        <v>153677055.09999999</v>
      </c>
      <c r="J26" s="81">
        <v>21570214.328600001</v>
      </c>
      <c r="K26" s="225">
        <f t="shared" si="1"/>
        <v>14.036066942175548</v>
      </c>
      <c r="L26" s="226"/>
      <c r="M26" s="58">
        <v>7840236.21</v>
      </c>
      <c r="N26" s="58">
        <v>6800473.0559999999</v>
      </c>
      <c r="O26" s="225">
        <f t="shared" si="2"/>
        <v>86.738114437498552</v>
      </c>
      <c r="P26" s="81"/>
      <c r="Q26" s="99"/>
      <c r="R26" s="99"/>
      <c r="S26" s="223">
        <f t="shared" si="3"/>
        <v>0</v>
      </c>
      <c r="T26" s="1"/>
      <c r="U26" s="99"/>
      <c r="V26" s="99"/>
      <c r="W26" s="223">
        <f t="shared" si="4"/>
        <v>0</v>
      </c>
    </row>
    <row r="27" spans="1:23" s="87" customFormat="1" ht="15" customHeight="1">
      <c r="B27" s="219" t="s">
        <v>427</v>
      </c>
      <c r="C27" s="219" t="s">
        <v>428</v>
      </c>
      <c r="D27" s="87" t="s">
        <v>429</v>
      </c>
      <c r="E27" s="89">
        <f t="shared" si="7"/>
        <v>140269190.69999999</v>
      </c>
      <c r="F27" s="89">
        <f t="shared" si="7"/>
        <v>74472088.569099993</v>
      </c>
      <c r="G27" s="89">
        <f t="shared" si="0"/>
        <v>53.092263666350505</v>
      </c>
      <c r="H27" s="88"/>
      <c r="I27" s="89">
        <v>106635109.40000001</v>
      </c>
      <c r="J27" s="89">
        <v>60490513.429099999</v>
      </c>
      <c r="K27" s="90">
        <f t="shared" si="1"/>
        <v>56.726638880439872</v>
      </c>
      <c r="L27" s="88"/>
      <c r="M27" s="89">
        <v>33634081.299999997</v>
      </c>
      <c r="N27" s="89">
        <v>13981575.140000001</v>
      </c>
      <c r="O27" s="90">
        <f t="shared" si="2"/>
        <v>41.569665647445532</v>
      </c>
      <c r="P27" s="89"/>
      <c r="Q27" s="220"/>
      <c r="R27" s="220"/>
      <c r="S27" s="221">
        <f t="shared" si="3"/>
        <v>0</v>
      </c>
      <c r="T27" s="222"/>
      <c r="U27" s="99"/>
      <c r="V27" s="99"/>
      <c r="W27" s="221">
        <f t="shared" si="4"/>
        <v>0</v>
      </c>
    </row>
    <row r="28" spans="1:23" ht="14.25" customHeight="1">
      <c r="A28" s="37"/>
      <c r="B28" s="227" t="s">
        <v>430</v>
      </c>
      <c r="C28" s="227" t="s">
        <v>431</v>
      </c>
      <c r="D28" s="37" t="s">
        <v>431</v>
      </c>
      <c r="E28" s="100">
        <v>-508277069.61868501</v>
      </c>
      <c r="F28" s="100">
        <v>-443068923.90558493</v>
      </c>
      <c r="G28" s="100">
        <f t="shared" si="0"/>
        <v>87.170748079975368</v>
      </c>
      <c r="H28" s="88"/>
      <c r="I28" s="100">
        <v>0</v>
      </c>
      <c r="J28" s="100">
        <v>0</v>
      </c>
      <c r="K28" s="228">
        <v>0</v>
      </c>
      <c r="L28" s="88"/>
      <c r="M28" s="100">
        <v>0</v>
      </c>
      <c r="N28" s="100">
        <v>0</v>
      </c>
      <c r="O28" s="228">
        <f t="shared" si="2"/>
        <v>0</v>
      </c>
      <c r="P28" s="81"/>
      <c r="Q28" s="229"/>
      <c r="R28" s="229"/>
      <c r="S28" s="230">
        <f t="shared" si="3"/>
        <v>0</v>
      </c>
      <c r="T28" s="1"/>
      <c r="U28" s="229"/>
      <c r="V28" s="229"/>
      <c r="W28" s="230">
        <f t="shared" si="4"/>
        <v>0</v>
      </c>
    </row>
    <row r="29" spans="1:23" ht="34.5" customHeight="1">
      <c r="A29" s="43"/>
      <c r="B29" s="231"/>
      <c r="C29" s="231"/>
      <c r="D29" s="43"/>
      <c r="E29" s="88"/>
      <c r="F29" s="88"/>
      <c r="G29" s="88"/>
      <c r="H29" s="88"/>
      <c r="I29" s="88"/>
      <c r="J29" s="88"/>
      <c r="K29" s="91"/>
      <c r="L29" s="88"/>
      <c r="M29" s="88"/>
      <c r="N29" s="88"/>
      <c r="O29" s="91"/>
      <c r="P29" s="81"/>
      <c r="Q29" s="88"/>
      <c r="R29" s="88"/>
      <c r="S29" s="91"/>
      <c r="U29" s="88"/>
      <c r="V29" s="88"/>
      <c r="W29" s="91"/>
    </row>
    <row r="30" spans="1:23" ht="12.75" hidden="1" customHeight="1">
      <c r="E30" s="81"/>
      <c r="F30" s="81"/>
      <c r="G30" s="81"/>
      <c r="H30" s="129"/>
      <c r="I30" s="81"/>
      <c r="J30" s="81"/>
      <c r="K30" s="81"/>
      <c r="L30" s="129"/>
      <c r="M30" s="81"/>
      <c r="N30" s="81"/>
      <c r="O30" s="81"/>
      <c r="P30" s="81"/>
      <c r="Q30" s="81"/>
      <c r="R30" s="81"/>
      <c r="S30" s="81"/>
    </row>
    <row r="31" spans="1:23" s="232" customFormat="1" ht="12.75" hidden="1" customHeight="1">
      <c r="B31" s="233"/>
      <c r="C31" s="233"/>
      <c r="D31" s="232" t="s">
        <v>432</v>
      </c>
      <c r="E31" s="234"/>
      <c r="F31" s="234"/>
      <c r="G31" s="234"/>
      <c r="H31" s="235"/>
      <c r="I31" s="234"/>
      <c r="J31" s="234"/>
      <c r="K31" s="234"/>
      <c r="L31" s="235"/>
      <c r="M31" s="234"/>
      <c r="N31" s="234"/>
      <c r="O31" s="234"/>
      <c r="P31" s="234"/>
      <c r="Q31" s="234"/>
      <c r="R31" s="234"/>
      <c r="S31" s="234"/>
    </row>
    <row r="32" spans="1:23" ht="12.75" hidden="1" customHeight="1">
      <c r="D32" s="16" t="s">
        <v>433</v>
      </c>
      <c r="E32" s="81"/>
      <c r="F32" s="81"/>
      <c r="I32" s="129"/>
      <c r="J32" s="129"/>
      <c r="K32" s="81"/>
      <c r="L32" s="129"/>
      <c r="M32" s="81"/>
      <c r="N32" s="81"/>
      <c r="O32" s="81"/>
      <c r="P32" s="81"/>
      <c r="Q32" s="81"/>
      <c r="R32" s="81"/>
      <c r="S32" s="81"/>
    </row>
    <row r="33" spans="4:19" ht="12.75" hidden="1" customHeight="1">
      <c r="D33" s="16" t="s">
        <v>434</v>
      </c>
      <c r="E33" s="142"/>
      <c r="F33" s="142"/>
      <c r="G33" s="81"/>
      <c r="H33" s="129"/>
      <c r="I33" s="51"/>
      <c r="J33" s="51"/>
      <c r="K33" s="81"/>
      <c r="L33" s="129"/>
      <c r="M33" s="81"/>
      <c r="N33" s="81"/>
      <c r="O33" s="81"/>
      <c r="P33" s="81"/>
      <c r="Q33" s="81"/>
      <c r="R33" s="81"/>
      <c r="S33" s="81"/>
    </row>
    <row r="34" spans="4:19" ht="12.75" hidden="1" customHeight="1">
      <c r="D34" s="16" t="s">
        <v>435</v>
      </c>
      <c r="E34" s="100"/>
      <c r="F34" s="100"/>
      <c r="G34" s="81"/>
      <c r="H34" s="129"/>
      <c r="I34" s="51"/>
      <c r="J34" s="51"/>
      <c r="K34" s="81"/>
      <c r="L34" s="129"/>
      <c r="M34" s="81"/>
      <c r="N34" s="81"/>
      <c r="O34" s="81"/>
      <c r="P34" s="81"/>
      <c r="Q34" s="81"/>
      <c r="R34" s="81"/>
      <c r="S34" s="81"/>
    </row>
    <row r="35" spans="4:19" ht="12.75" hidden="1" customHeight="1">
      <c r="D35" s="16" t="s">
        <v>436</v>
      </c>
      <c r="E35" s="100"/>
      <c r="F35" s="100"/>
      <c r="G35" s="81"/>
      <c r="H35" s="129"/>
      <c r="I35" s="51"/>
      <c r="J35" s="51"/>
      <c r="K35" s="81"/>
      <c r="L35" s="129"/>
      <c r="M35" s="81"/>
      <c r="N35" s="81"/>
      <c r="O35" s="81"/>
      <c r="P35" s="81"/>
      <c r="Q35" s="81"/>
      <c r="R35" s="81"/>
      <c r="S35" s="81"/>
    </row>
    <row r="36" spans="4:19" ht="12.75" hidden="1" customHeight="1">
      <c r="D36" s="16" t="s">
        <v>437</v>
      </c>
      <c r="E36" s="7"/>
      <c r="F36" s="7"/>
      <c r="G36" s="81"/>
      <c r="H36" s="129"/>
      <c r="I36" s="236"/>
      <c r="J36" s="81"/>
      <c r="K36" s="81"/>
      <c r="L36" s="129"/>
      <c r="M36" s="81"/>
      <c r="N36" s="81"/>
      <c r="O36" s="81"/>
      <c r="P36" s="81"/>
      <c r="Q36" s="81"/>
      <c r="R36" s="81"/>
      <c r="S36" s="81"/>
    </row>
    <row r="37" spans="4:19" ht="12.75" hidden="1" customHeight="1">
      <c r="D37" s="16" t="s">
        <v>438</v>
      </c>
      <c r="E37" s="7"/>
      <c r="F37" s="7"/>
      <c r="G37" s="81"/>
      <c r="H37" s="129"/>
      <c r="I37" s="81"/>
      <c r="J37" s="81"/>
      <c r="K37" s="81"/>
      <c r="L37" s="129"/>
      <c r="M37" s="81"/>
      <c r="N37" s="81"/>
      <c r="O37" s="81"/>
      <c r="P37" s="81"/>
      <c r="Q37" s="81"/>
      <c r="R37" s="81"/>
      <c r="S37" s="81"/>
    </row>
    <row r="38" spans="4:19" ht="12.75" hidden="1" customHeight="1">
      <c r="D38" s="16" t="s">
        <v>439</v>
      </c>
      <c r="E38" s="7"/>
      <c r="F38" s="7"/>
      <c r="G38" s="81"/>
      <c r="H38" s="129"/>
      <c r="I38" s="81"/>
      <c r="J38" s="81"/>
      <c r="K38" s="81"/>
      <c r="L38" s="129"/>
      <c r="M38" s="81"/>
      <c r="N38" s="81"/>
      <c r="O38" s="81"/>
      <c r="P38" s="81"/>
      <c r="Q38" s="81"/>
      <c r="R38" s="81"/>
      <c r="S38" s="81"/>
    </row>
    <row r="39" spans="4:19" ht="12.75" hidden="1" customHeight="1">
      <c r="D39" s="16" t="s">
        <v>440</v>
      </c>
      <c r="E39" s="7"/>
      <c r="F39" s="7"/>
      <c r="G39" s="81"/>
      <c r="H39" s="129"/>
      <c r="I39" s="81"/>
      <c r="J39" s="81"/>
      <c r="K39" s="81"/>
      <c r="L39" s="129"/>
      <c r="M39" s="81"/>
      <c r="N39" s="81"/>
      <c r="O39" s="81"/>
      <c r="P39" s="81"/>
      <c r="Q39" s="81"/>
      <c r="R39" s="81"/>
      <c r="S39" s="81"/>
    </row>
    <row r="40" spans="4:19" ht="12.75" hidden="1" customHeight="1">
      <c r="D40" s="16" t="s">
        <v>441</v>
      </c>
      <c r="E40" s="7"/>
      <c r="F40" s="7"/>
      <c r="G40" s="81"/>
      <c r="H40" s="129"/>
      <c r="I40" s="81"/>
      <c r="J40" s="81"/>
      <c r="K40" s="81"/>
      <c r="L40" s="129"/>
      <c r="M40" s="81"/>
      <c r="N40" s="81"/>
      <c r="O40" s="81"/>
      <c r="P40" s="81"/>
      <c r="Q40" s="81"/>
      <c r="R40" s="81"/>
      <c r="S40" s="81"/>
    </row>
    <row r="41" spans="4:19" ht="12.75" hidden="1" customHeight="1">
      <c r="D41" s="16" t="s">
        <v>442</v>
      </c>
      <c r="E41" s="81"/>
      <c r="F41" s="7"/>
      <c r="G41" s="81"/>
      <c r="H41" s="129"/>
      <c r="I41" s="81"/>
      <c r="J41" s="81"/>
      <c r="K41" s="81"/>
      <c r="L41" s="129"/>
      <c r="M41" s="81"/>
      <c r="N41" s="81"/>
      <c r="O41" s="81"/>
      <c r="P41" s="81"/>
      <c r="Q41" s="81"/>
      <c r="R41" s="81"/>
      <c r="S41" s="81"/>
    </row>
    <row r="42" spans="4:19" ht="12.75" hidden="1" customHeight="1">
      <c r="D42" s="16" t="s">
        <v>443</v>
      </c>
      <c r="E42" s="69"/>
      <c r="F42" s="69"/>
      <c r="G42" s="81"/>
      <c r="H42" s="129"/>
      <c r="I42" s="81"/>
      <c r="J42" s="81"/>
      <c r="K42" s="81"/>
      <c r="L42" s="129"/>
      <c r="M42" s="81"/>
      <c r="N42" s="81"/>
      <c r="O42" s="81"/>
      <c r="P42" s="81"/>
      <c r="Q42" s="81"/>
      <c r="R42" s="81"/>
      <c r="S42" s="81"/>
    </row>
    <row r="43" spans="4:19" ht="12.75" hidden="1" customHeight="1">
      <c r="E43" s="81"/>
      <c r="F43" s="81"/>
      <c r="G43" s="81"/>
      <c r="H43" s="81"/>
      <c r="I43" s="81"/>
      <c r="J43" s="81"/>
      <c r="K43" s="81"/>
      <c r="L43" s="129"/>
      <c r="M43" s="81"/>
      <c r="N43" s="81"/>
      <c r="O43" s="81"/>
      <c r="P43" s="81"/>
      <c r="Q43" s="81"/>
      <c r="R43" s="81"/>
      <c r="S43" s="81"/>
    </row>
    <row r="44" spans="4:19" ht="12.75" hidden="1" customHeight="1">
      <c r="E44" s="81"/>
      <c r="F44" s="81"/>
      <c r="I44" s="237"/>
      <c r="J44" s="237"/>
      <c r="M44" s="81"/>
      <c r="N44" s="81"/>
    </row>
    <row r="45" spans="4:19" ht="12.75" hidden="1" customHeight="1">
      <c r="E45" s="206"/>
      <c r="F45" s="206"/>
    </row>
    <row r="46" spans="4:19" ht="12.75" hidden="1" customHeight="1"/>
    <row r="47" spans="4:19" ht="12.75" hidden="1" customHeight="1"/>
    <row r="48" spans="4:19" ht="12.75" hidden="1" customHeight="1"/>
    <row r="49" spans="4:23">
      <c r="E49" s="81"/>
      <c r="F49" s="81"/>
      <c r="J49" s="238"/>
    </row>
    <row r="50" spans="4:23">
      <c r="D50" s="287" t="s">
        <v>393</v>
      </c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</row>
    <row r="51" spans="4:23">
      <c r="E51" s="81"/>
      <c r="F51" s="81"/>
      <c r="M51" s="238"/>
      <c r="N51" s="238"/>
    </row>
    <row r="53" spans="4:23">
      <c r="E53" s="239"/>
      <c r="F53" s="239"/>
      <c r="I53" s="81"/>
      <c r="J53" s="81"/>
      <c r="M53" s="58"/>
      <c r="N53" s="58"/>
    </row>
    <row r="58" spans="4:23">
      <c r="M58" s="81"/>
      <c r="N58" s="81"/>
    </row>
  </sheetData>
  <mergeCells count="7">
    <mergeCell ref="D50:W50"/>
    <mergeCell ref="D7:D8"/>
    <mergeCell ref="E7:G7"/>
    <mergeCell ref="I7:K7"/>
    <mergeCell ref="M7:O7"/>
    <mergeCell ref="Q7:S7"/>
    <mergeCell ref="U7:W7"/>
  </mergeCells>
  <printOptions horizontalCentered="1"/>
  <pageMargins left="0.28000000000000003" right="0.2" top="0.86" bottom="1" header="0.5" footer="0.5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2:AK63"/>
  <sheetViews>
    <sheetView tabSelected="1" workbookViewId="0">
      <pane xSplit="2" ySplit="9" topLeftCell="C10" activePane="bottomRight" state="frozen"/>
      <selection sqref="A1:XFD8"/>
      <selection pane="topRight" sqref="A1:XFD8"/>
      <selection pane="bottomLeft" sqref="A1:XFD8"/>
      <selection pane="bottomRight" sqref="A1:XFD8"/>
    </sheetView>
  </sheetViews>
  <sheetFormatPr defaultRowHeight="12.75"/>
  <cols>
    <col min="1" max="1" width="4" style="16" customWidth="1"/>
    <col min="2" max="2" width="14.85546875" style="16" customWidth="1"/>
    <col min="3" max="3" width="10.5703125" style="16" customWidth="1"/>
    <col min="4" max="4" width="8.85546875" style="16" customWidth="1"/>
    <col min="5" max="5" width="5.7109375" style="16" customWidth="1"/>
    <col min="6" max="6" width="2.42578125" style="16" customWidth="1"/>
    <col min="7" max="7" width="8.85546875" style="16" customWidth="1"/>
    <col min="8" max="8" width="9" style="16" customWidth="1"/>
    <col min="9" max="9" width="5.85546875" style="16" customWidth="1"/>
    <col min="10" max="10" width="2" style="16" customWidth="1"/>
    <col min="11" max="12" width="9" style="16" customWidth="1"/>
    <col min="13" max="13" width="5.85546875" style="16" customWidth="1"/>
    <col min="14" max="14" width="1.140625" style="43" customWidth="1"/>
    <col min="15" max="16" width="9.28515625" style="16" customWidth="1"/>
    <col min="17" max="17" width="6.7109375" style="16" customWidth="1"/>
    <col min="18" max="18" width="1.7109375" style="16" customWidth="1"/>
    <col min="19" max="20" width="9.28515625" style="16" customWidth="1"/>
    <col min="21" max="21" width="6.7109375" style="16" customWidth="1"/>
    <col min="22" max="22" width="1.7109375" style="16" customWidth="1"/>
    <col min="23" max="23" width="9.28515625" style="16" customWidth="1"/>
    <col min="24" max="24" width="9.85546875" style="16" customWidth="1"/>
    <col min="25" max="25" width="5.85546875" style="16" customWidth="1"/>
    <col min="26" max="26" width="1.5703125" style="16" customWidth="1"/>
    <col min="27" max="27" width="7.85546875" style="16" customWidth="1"/>
    <col min="28" max="28" width="0.5703125" style="16" customWidth="1"/>
    <col min="29" max="29" width="8.7109375" style="16" customWidth="1"/>
    <col min="30" max="30" width="9.5703125" style="16" customWidth="1"/>
    <col min="31" max="31" width="8.7109375" style="16" customWidth="1"/>
    <col min="32" max="32" width="9.140625" style="16" customWidth="1"/>
    <col min="33" max="33" width="9.42578125" style="16" customWidth="1"/>
    <col min="34" max="34" width="9.140625" style="16" customWidth="1"/>
    <col min="35" max="35" width="10.28515625" style="16" bestFit="1" customWidth="1"/>
    <col min="36" max="40" width="9.140625" style="16" customWidth="1"/>
    <col min="41" max="16384" width="9.140625" style="16"/>
  </cols>
  <sheetData>
    <row r="2" spans="1:37">
      <c r="X2" s="240"/>
    </row>
    <row r="3" spans="1:37" ht="18.75">
      <c r="H3" s="241" t="s">
        <v>444</v>
      </c>
      <c r="N3" s="16"/>
      <c r="P3" s="241" t="str">
        <f>LOOKUP('[2]Report-Date'!$B$1,'[2]Report-Date'!$A$5:$A$16,'[2]Report-Date'!$C$5:$C$16)</f>
        <v>( 2013 ОНЫ 1 ДYГЭЭР УЛИРАЛ )</v>
      </c>
      <c r="R3" s="242"/>
      <c r="S3" s="243"/>
    </row>
    <row r="4" spans="1:37">
      <c r="F4" s="244"/>
      <c r="L4" s="81"/>
      <c r="O4" s="240"/>
      <c r="P4" s="240"/>
      <c r="Q4" s="240"/>
      <c r="R4" s="240"/>
      <c r="S4" s="240"/>
      <c r="T4" s="240"/>
      <c r="U4" s="240"/>
      <c r="V4" s="240"/>
      <c r="W4" s="240"/>
    </row>
    <row r="5" spans="1:37">
      <c r="F5" s="244"/>
      <c r="K5" s="81"/>
    </row>
    <row r="6" spans="1:37">
      <c r="F6" s="244"/>
      <c r="K6" s="81"/>
    </row>
    <row r="7" spans="1:37" ht="33.75" customHeight="1" thickBot="1">
      <c r="A7" s="245"/>
      <c r="B7" s="245"/>
      <c r="C7" s="300" t="s">
        <v>445</v>
      </c>
      <c r="D7" s="300"/>
      <c r="E7" s="300"/>
      <c r="F7" s="246"/>
      <c r="G7" s="300" t="s">
        <v>446</v>
      </c>
      <c r="H7" s="300"/>
      <c r="I7" s="300"/>
      <c r="J7" s="247"/>
      <c r="K7" s="300" t="s">
        <v>447</v>
      </c>
      <c r="L7" s="300"/>
      <c r="M7" s="300"/>
      <c r="N7" s="248"/>
      <c r="O7" s="296" t="s">
        <v>448</v>
      </c>
      <c r="P7" s="296"/>
      <c r="Q7" s="296"/>
      <c r="R7" s="249"/>
      <c r="S7" s="296" t="s">
        <v>449</v>
      </c>
      <c r="T7" s="296"/>
      <c r="U7" s="296"/>
      <c r="V7" s="249"/>
      <c r="W7" s="296" t="s">
        <v>450</v>
      </c>
      <c r="X7" s="296"/>
      <c r="Y7" s="296"/>
      <c r="Z7" s="247"/>
      <c r="AA7" s="293" t="s">
        <v>451</v>
      </c>
      <c r="AC7" s="296" t="s">
        <v>452</v>
      </c>
      <c r="AD7" s="296"/>
      <c r="AE7" s="249"/>
    </row>
    <row r="8" spans="1:37">
      <c r="A8" s="43"/>
      <c r="B8" s="250"/>
      <c r="C8" s="251"/>
      <c r="D8" s="252"/>
      <c r="E8" s="252"/>
      <c r="F8" s="252"/>
      <c r="G8" s="251"/>
      <c r="H8" s="252"/>
      <c r="I8" s="252"/>
      <c r="J8" s="247"/>
      <c r="K8" s="251"/>
      <c r="L8" s="252"/>
      <c r="M8" s="252"/>
      <c r="N8" s="252"/>
      <c r="O8" s="251"/>
      <c r="P8" s="252"/>
      <c r="Q8" s="252"/>
      <c r="R8" s="252"/>
      <c r="S8" s="251"/>
      <c r="T8" s="252"/>
      <c r="U8" s="252"/>
      <c r="V8" s="252"/>
      <c r="W8" s="252"/>
      <c r="X8" s="252"/>
      <c r="Y8" s="252"/>
      <c r="Z8" s="247"/>
      <c r="AA8" s="294"/>
      <c r="AC8" s="297" t="s">
        <v>453</v>
      </c>
      <c r="AD8" s="297" t="s">
        <v>454</v>
      </c>
      <c r="AE8" s="277"/>
    </row>
    <row r="9" spans="1:37" ht="24" customHeight="1">
      <c r="A9" s="37"/>
      <c r="B9" s="253"/>
      <c r="C9" s="254" t="s">
        <v>12</v>
      </c>
      <c r="D9" s="254" t="s">
        <v>13</v>
      </c>
      <c r="E9" s="255" t="s">
        <v>299</v>
      </c>
      <c r="F9" s="256"/>
      <c r="G9" s="254" t="s">
        <v>12</v>
      </c>
      <c r="H9" s="254" t="s">
        <v>13</v>
      </c>
      <c r="I9" s="255" t="s">
        <v>299</v>
      </c>
      <c r="J9" s="247"/>
      <c r="K9" s="254" t="s">
        <v>455</v>
      </c>
      <c r="L9" s="254" t="s">
        <v>456</v>
      </c>
      <c r="M9" s="255" t="s">
        <v>299</v>
      </c>
      <c r="N9" s="257"/>
      <c r="O9" s="254" t="s">
        <v>455</v>
      </c>
      <c r="P9" s="254" t="s">
        <v>456</v>
      </c>
      <c r="Q9" s="255" t="s">
        <v>299</v>
      </c>
      <c r="R9" s="258"/>
      <c r="S9" s="254" t="s">
        <v>455</v>
      </c>
      <c r="T9" s="254" t="s">
        <v>456</v>
      </c>
      <c r="U9" s="255" t="s">
        <v>299</v>
      </c>
      <c r="V9" s="258"/>
      <c r="W9" s="254" t="s">
        <v>296</v>
      </c>
      <c r="X9" s="254" t="s">
        <v>297</v>
      </c>
      <c r="Y9" s="255" t="s">
        <v>299</v>
      </c>
      <c r="Z9" s="247"/>
      <c r="AA9" s="295"/>
      <c r="AC9" s="298"/>
      <c r="AD9" s="298"/>
      <c r="AE9" s="277"/>
      <c r="AF9" s="16" t="s">
        <v>457</v>
      </c>
      <c r="AI9" s="16" t="s">
        <v>458</v>
      </c>
    </row>
    <row r="10" spans="1:37" ht="16.5" customHeight="1">
      <c r="C10" s="43"/>
      <c r="D10" s="43"/>
      <c r="E10" s="43"/>
      <c r="F10" s="244"/>
      <c r="H10" s="43"/>
      <c r="I10" s="43"/>
      <c r="K10" s="43" t="s">
        <v>401</v>
      </c>
      <c r="L10" s="43"/>
      <c r="M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AA10" s="43"/>
      <c r="AC10" s="43"/>
      <c r="AD10" s="43"/>
      <c r="AE10" s="43"/>
    </row>
    <row r="11" spans="1:37" ht="18" customHeight="1">
      <c r="A11" s="259" t="s">
        <v>459</v>
      </c>
      <c r="B11" s="16" t="s">
        <v>368</v>
      </c>
      <c r="C11" s="81">
        <f>+LOOKUP('[2]Report-Date'!$B$1,'[2]Local-Plan'!$C$10:$N$10,'[2]Local-Plan'!$C11:$N11)</f>
        <v>1206897.5</v>
      </c>
      <c r="D11" s="81">
        <f>+LOOKUP('[2]Report-Date'!$B$1,'[2]Local-Actual'!$C$10:$N$10,'[2]Local-Actual'!$C11:$N11)</f>
        <v>1264902.2000000011</v>
      </c>
      <c r="E11" s="140">
        <f>IF(C11=0,0,(D11/C11)*100)</f>
        <v>104.80609993806442</v>
      </c>
      <c r="G11" s="81">
        <f>+LOOKUP('[2]Report-Date'!$B$1,'[2]Local-Plan'!$Q$10:$AB$10,'[2]Local-Plan'!$Q11:$AB11)</f>
        <v>12976910.4</v>
      </c>
      <c r="H11" s="81">
        <f>+LOOKUP('[2]Report-Date'!$B$1,'[2]Local-Actual'!$Q$10:$AB$10,'[2]Local-Actual'!$Q11:$AB11)</f>
        <v>11007258.49</v>
      </c>
      <c r="I11" s="140">
        <f>IF(G11=0,0,(H11/G11)*100)</f>
        <v>84.82187324033616</v>
      </c>
      <c r="K11" s="81">
        <f>+LOOKUP('[2]Report-Date'!$B$1,'[2]Local-Plan'!$AE$10:$AP$10,'[2]Local-Plan'!$AE11:$AP11)</f>
        <v>3194700</v>
      </c>
      <c r="L11" s="81">
        <f>+LOOKUP('[2]Report-Date'!$B$1,'[2]Local-Actual'!$AE$10:$AP$10,'[2]Local-Actual'!$AE11:$AP11)</f>
        <v>3194700</v>
      </c>
      <c r="M11" s="140">
        <f>IF(K11=0,0,(L11/K11)*100)</f>
        <v>100</v>
      </c>
      <c r="N11" s="260"/>
      <c r="O11" s="81">
        <f>+LOOKUP('[2]Report-Date'!$B$1,'[2]Local-Plan'!$AS$10:$BD$10,'[2]Local-Plan'!$AS11:$BD11)</f>
        <v>8540049</v>
      </c>
      <c r="P11" s="81">
        <f>+LOOKUP('[2]Report-Date'!$B$1,'[2]Local-Actual'!$AS$10:$BD$10,'[2]Local-Actual'!$AS11:$BD11)</f>
        <v>8540049</v>
      </c>
      <c r="Q11" s="140">
        <f t="shared" ref="Q11:Q31" si="0">IF(O11=0,0,(P11/O11)*100)</f>
        <v>100</v>
      </c>
      <c r="R11" s="81"/>
      <c r="S11" s="81">
        <f>+LOOKUP('[2]Report-Date'!$B$1,'[2]Local-Plan'!$BG$10:$BR$10,'[2]Local-Plan'!$BG11:$BR11)</f>
        <v>1418072.26</v>
      </c>
      <c r="T11" s="81">
        <f>+LOOKUP('[2]Report-Date'!$B$1,'[2]Local-Actual'!$BG$10:$BR$10,'[2]Local-Actual'!$BG11:$BR11)</f>
        <v>1418072.26</v>
      </c>
      <c r="U11" s="140">
        <f t="shared" ref="U11:U32" si="1">IF(S11=0,0,(T11/S11)*100)</f>
        <v>100</v>
      </c>
      <c r="V11" s="81"/>
      <c r="W11" s="81">
        <f>LOOKUP('[2]Report-Date'!$B$1,[2]tovloruuleh!$C$3:$N$3,[2]tovloruuleh!$C4:$N4)</f>
        <v>0</v>
      </c>
      <c r="X11" s="81">
        <f>LOOKUP('[2]Report-Date'!$B$1,[2]tovloruuleh!$C$29:$N$29,[2]tovloruuleh!$C30:$N30)</f>
        <v>0</v>
      </c>
      <c r="Y11" s="140">
        <f>IF(W11=0,0,(X11/W11)*100)</f>
        <v>0</v>
      </c>
      <c r="AA11" s="81">
        <f>+LOOKUP('[2]Report-Date'!$B$1,'[2]Local-Actual'!$BV$10:$CG$10,'[2]Local-Actual'!$BV11:$CG11)</f>
        <v>11726.4</v>
      </c>
      <c r="AC11" s="81">
        <f>+LOOKUP('[2]Report-Date'!$B$1,'[2]Local-Actual'!$CK$10:$CV$10,'[2]Local-Actual'!$CK11:$CV11)</f>
        <v>1932907.06</v>
      </c>
      <c r="AD11" s="81">
        <f>+LOOKUP('[2]Report-Date'!$B$1,'[2]Local-Actual'!$CZ$10:$DK$10,'[2]Local-Actual'!$CZ11:$DK11)</f>
        <v>3853376.4</v>
      </c>
      <c r="AE11" s="81"/>
      <c r="AF11" s="81">
        <f t="shared" ref="AF11:AG32" si="2">G11+W11</f>
        <v>12976910.4</v>
      </c>
      <c r="AG11" s="81">
        <f t="shared" si="2"/>
        <v>11007258.49</v>
      </c>
      <c r="AI11" s="81">
        <f>SUM(C11,K11,O11,S11)</f>
        <v>14359718.76</v>
      </c>
      <c r="AJ11" s="81">
        <f>SUM(D11,L11,P11,T11)</f>
        <v>14417723.460000001</v>
      </c>
      <c r="AK11" s="81"/>
    </row>
    <row r="12" spans="1:37">
      <c r="A12" s="259" t="s">
        <v>460</v>
      </c>
      <c r="B12" s="16" t="s">
        <v>369</v>
      </c>
      <c r="C12" s="81">
        <f>+LOOKUP('[2]Report-Date'!$B$1,'[2]Local-Plan'!$C$10:$N$10,'[2]Local-Plan'!$C12:$N12)</f>
        <v>964610.60000000149</v>
      </c>
      <c r="D12" s="81">
        <f>+LOOKUP('[2]Report-Date'!$B$1,'[2]Local-Actual'!$C$10:$N$10,'[2]Local-Actual'!$C12:$N12)</f>
        <v>1021068.3000000007</v>
      </c>
      <c r="E12" s="140">
        <f t="shared" ref="E12:E32" si="3">IF(C12=0,0,(D12/C12)*100)</f>
        <v>105.85290064197916</v>
      </c>
      <c r="G12" s="81">
        <f>+LOOKUP('[2]Report-Date'!$B$1,'[2]Local-Plan'!$Q$10:$AB$10,'[2]Local-Plan'!$Q12:$AB12)</f>
        <v>13023706.6</v>
      </c>
      <c r="H12" s="81">
        <f>+LOOKUP('[2]Report-Date'!$B$1,'[2]Local-Actual'!$Q$10:$AB$10,'[2]Local-Actual'!$Q12:$AB12)</f>
        <v>12227988.267999999</v>
      </c>
      <c r="I12" s="140">
        <f t="shared" ref="I12:I32" si="4">IF(G12=0,0,(H12/G12)*100)</f>
        <v>93.890231433807031</v>
      </c>
      <c r="K12" s="81">
        <f>+LOOKUP('[2]Report-Date'!$B$1,'[2]Local-Plan'!$AE$10:$AP$10,'[2]Local-Plan'!$AE12:$AP12)</f>
        <v>3379200</v>
      </c>
      <c r="L12" s="81">
        <f>+LOOKUP('[2]Report-Date'!$B$1,'[2]Local-Actual'!$AE$10:$AP$10,'[2]Local-Actual'!$AE12:$AP12)</f>
        <v>3379200</v>
      </c>
      <c r="M12" s="140">
        <f t="shared" ref="M12:M32" si="5">IF(K12=0,0,(L12/K12)*100)</f>
        <v>100</v>
      </c>
      <c r="N12" s="260"/>
      <c r="O12" s="81">
        <f>+LOOKUP('[2]Report-Date'!$B$1,'[2]Local-Plan'!$AS$10:$BD$10,'[2]Local-Plan'!$AS12:$BD12)</f>
        <v>10492060.699999999</v>
      </c>
      <c r="P12" s="81">
        <f>+LOOKUP('[2]Report-Date'!$B$1,'[2]Local-Actual'!$AS$10:$BD$10,'[2]Local-Actual'!$AS12:$BD12)</f>
        <v>10492060.699999999</v>
      </c>
      <c r="Q12" s="140">
        <f t="shared" si="0"/>
        <v>100</v>
      </c>
      <c r="R12" s="81"/>
      <c r="S12" s="81">
        <f>+LOOKUP('[2]Report-Date'!$B$1,'[2]Local-Plan'!$BG$10:$BR$10,'[2]Local-Plan'!$BG12:$BR12)</f>
        <v>806088.29</v>
      </c>
      <c r="T12" s="81">
        <f>+LOOKUP('[2]Report-Date'!$B$1,'[2]Local-Actual'!$BG$10:$BR$10,'[2]Local-Actual'!$BG12:$BR12)</f>
        <v>806088.28</v>
      </c>
      <c r="U12" s="140">
        <f t="shared" si="1"/>
        <v>99.999998759441098</v>
      </c>
      <c r="V12" s="81"/>
      <c r="W12" s="81">
        <f>LOOKUP('[2]Report-Date'!$B$1,[2]tovloruuleh!$C$3:$N$3,[2]tovloruuleh!$C5:$N5)</f>
        <v>0</v>
      </c>
      <c r="X12" s="81">
        <f>LOOKUP('[2]Report-Date'!$B$1,[2]tovloruuleh!$C$29:$N$29,[2]tovloruuleh!$C31:$N31)</f>
        <v>0</v>
      </c>
      <c r="Y12" s="140">
        <f t="shared" ref="Y12:Y32" si="6">IF(W12=0,0,(X12/W12)*100)</f>
        <v>0</v>
      </c>
      <c r="AA12" s="81">
        <f>+LOOKUP('[2]Report-Date'!$B$1,'[2]Local-Actual'!$BV$10:$CG$10,'[2]Local-Actual'!$BV12:$CG12)</f>
        <v>0</v>
      </c>
      <c r="AC12" s="81">
        <f>+LOOKUP('[2]Report-Date'!$B$1,'[2]Local-Actual'!$CK$10:$CV$10,'[2]Local-Actual'!$CK12:$CV12)</f>
        <v>1881087.4939999999</v>
      </c>
      <c r="AD12" s="81">
        <f>+LOOKUP('[2]Report-Date'!$B$1,'[2]Local-Actual'!$CZ$10:$DK$10,'[2]Local-Actual'!$CZ12:$DK12)</f>
        <v>1095500.2</v>
      </c>
      <c r="AE12" s="81"/>
      <c r="AF12" s="81">
        <f t="shared" si="2"/>
        <v>13023706.6</v>
      </c>
      <c r="AG12" s="81">
        <f t="shared" si="2"/>
        <v>12227988.267999999</v>
      </c>
      <c r="AI12" s="81">
        <f t="shared" ref="AI12:AJ32" si="7">SUM(C12,K12,O12,S12)</f>
        <v>15641959.59</v>
      </c>
      <c r="AJ12" s="81">
        <f t="shared" si="7"/>
        <v>15698417.279999999</v>
      </c>
      <c r="AK12" s="81"/>
    </row>
    <row r="13" spans="1:37">
      <c r="A13" s="259" t="s">
        <v>461</v>
      </c>
      <c r="B13" s="16" t="s">
        <v>370</v>
      </c>
      <c r="C13" s="81">
        <f>+LOOKUP('[2]Report-Date'!$B$1,'[2]Local-Plan'!$C$10:$N$10,'[2]Local-Plan'!$C13:$N13)</f>
        <v>1058987.2000000011</v>
      </c>
      <c r="D13" s="81">
        <f>+LOOKUP('[2]Report-Date'!$B$1,'[2]Local-Actual'!$C$10:$N$10,'[2]Local-Actual'!$C13:$N13)</f>
        <v>1089102.3000000007</v>
      </c>
      <c r="E13" s="140">
        <f t="shared" si="3"/>
        <v>102.84376430612187</v>
      </c>
      <c r="G13" s="81">
        <f>+LOOKUP('[2]Report-Date'!$B$1,'[2]Local-Plan'!$Q$10:$AB$10,'[2]Local-Plan'!$Q13:$AB13)</f>
        <v>14263748.75</v>
      </c>
      <c r="H13" s="81">
        <f>+LOOKUP('[2]Report-Date'!$B$1,'[2]Local-Actual'!$Q$10:$AB$10,'[2]Local-Actual'!$Q13:$AB13)</f>
        <v>13045688.9</v>
      </c>
      <c r="I13" s="140">
        <f t="shared" si="4"/>
        <v>91.46045074581113</v>
      </c>
      <c r="K13" s="81">
        <f>+LOOKUP('[2]Report-Date'!$B$1,'[2]Local-Plan'!$AE$10:$AP$10,'[2]Local-Plan'!$AE13:$AP13)</f>
        <v>3345500</v>
      </c>
      <c r="L13" s="81">
        <f>+LOOKUP('[2]Report-Date'!$B$1,'[2]Local-Actual'!$AE$10:$AP$10,'[2]Local-Actual'!$AE13:$AP13)</f>
        <v>3345500</v>
      </c>
      <c r="M13" s="140">
        <f t="shared" si="5"/>
        <v>100</v>
      </c>
      <c r="N13" s="260"/>
      <c r="O13" s="81">
        <f>+LOOKUP('[2]Report-Date'!$B$1,'[2]Local-Plan'!$AS$10:$BD$10,'[2]Local-Plan'!$AS13:$BD13)</f>
        <v>8174150.5</v>
      </c>
      <c r="P13" s="81">
        <f>+LOOKUP('[2]Report-Date'!$B$1,'[2]Local-Actual'!$AS$10:$BD$10,'[2]Local-Actual'!$AS13:$BD13)</f>
        <v>8174150.5</v>
      </c>
      <c r="Q13" s="140">
        <f t="shared" si="0"/>
        <v>100</v>
      </c>
      <c r="R13" s="81"/>
      <c r="S13" s="81">
        <f>+LOOKUP('[2]Report-Date'!$B$1,'[2]Local-Plan'!$BG$10:$BR$10,'[2]Local-Plan'!$BG13:$BR13)</f>
        <v>1083519.26</v>
      </c>
      <c r="T13" s="81">
        <f>+LOOKUP('[2]Report-Date'!$B$1,'[2]Local-Actual'!$BG$10:$BR$10,'[2]Local-Actual'!$BG13:$BR13)</f>
        <v>1083519.26</v>
      </c>
      <c r="U13" s="140">
        <f t="shared" si="1"/>
        <v>100</v>
      </c>
      <c r="V13" s="81"/>
      <c r="W13" s="81">
        <f>LOOKUP('[2]Report-Date'!$B$1,[2]tovloruuleh!$C$3:$N$3,[2]tovloruuleh!$C6:$N6)</f>
        <v>0</v>
      </c>
      <c r="X13" s="81">
        <f>LOOKUP('[2]Report-Date'!$B$1,[2]tovloruuleh!$C$29:$N$29,[2]tovloruuleh!$C32:$N32)</f>
        <v>0</v>
      </c>
      <c r="Y13" s="140">
        <f t="shared" si="6"/>
        <v>0</v>
      </c>
      <c r="AA13" s="81">
        <f>+LOOKUP('[2]Report-Date'!$B$1,'[2]Local-Actual'!$BV$10:$CG$10,'[2]Local-Actual'!$BV13:$CG13)</f>
        <v>15339.4</v>
      </c>
      <c r="AC13" s="81">
        <f>+LOOKUP('[2]Report-Date'!$B$1,'[2]Local-Actual'!$CK$10:$CV$10,'[2]Local-Actual'!$CK13:$CV13)</f>
        <v>2356781</v>
      </c>
      <c r="AD13" s="81">
        <f>+LOOKUP('[2]Report-Date'!$B$1,'[2]Local-Actual'!$CZ$10:$DK$10,'[2]Local-Actual'!$CZ13:$DK13)</f>
        <v>355282.5</v>
      </c>
      <c r="AE13" s="81"/>
      <c r="AF13" s="81">
        <f t="shared" si="2"/>
        <v>14263748.75</v>
      </c>
      <c r="AG13" s="81">
        <f t="shared" si="2"/>
        <v>13045688.9</v>
      </c>
      <c r="AI13" s="81">
        <f t="shared" si="7"/>
        <v>13662156.960000001</v>
      </c>
      <c r="AJ13" s="81">
        <f t="shared" si="7"/>
        <v>13692272.060000001</v>
      </c>
      <c r="AK13" s="81"/>
    </row>
    <row r="14" spans="1:37">
      <c r="A14" s="259" t="s">
        <v>462</v>
      </c>
      <c r="B14" s="16" t="s">
        <v>371</v>
      </c>
      <c r="C14" s="81">
        <f>+LOOKUP('[2]Report-Date'!$B$1,'[2]Local-Plan'!$C$10:$N$10,'[2]Local-Plan'!$C14:$N14)</f>
        <v>4973924.1000000006</v>
      </c>
      <c r="D14" s="81">
        <f>+LOOKUP('[2]Report-Date'!$B$1,'[2]Local-Actual'!$C$10:$N$10,'[2]Local-Actual'!$C14:$N14)</f>
        <v>4277347.5</v>
      </c>
      <c r="E14" s="140">
        <f t="shared" si="3"/>
        <v>85.995431655259864</v>
      </c>
      <c r="G14" s="81">
        <f>+LOOKUP('[2]Report-Date'!$B$1,'[2]Local-Plan'!$Q$10:$AB$10,'[2]Local-Plan'!$Q14:$AB14)</f>
        <v>12143674.1</v>
      </c>
      <c r="H14" s="81">
        <f>+LOOKUP('[2]Report-Date'!$B$1,'[2]Local-Actual'!$Q$10:$AB$10,'[2]Local-Actual'!$Q14:$AB14)</f>
        <v>7860541.0999999996</v>
      </c>
      <c r="I14" s="140">
        <f t="shared" si="4"/>
        <v>64.729512956873563</v>
      </c>
      <c r="K14" s="81">
        <f>+LOOKUP('[2]Report-Date'!$B$1,'[2]Local-Plan'!$AE$10:$AP$10,'[2]Local-Plan'!$AE14:$AP14)</f>
        <v>0</v>
      </c>
      <c r="L14" s="81">
        <f>+LOOKUP('[2]Report-Date'!$B$1,'[2]Local-Actual'!$AE$10:$AP$10,'[2]Local-Actual'!$AE14:$AP14)</f>
        <v>0</v>
      </c>
      <c r="M14" s="140">
        <f t="shared" si="5"/>
        <v>0</v>
      </c>
      <c r="N14" s="260"/>
      <c r="O14" s="81">
        <f>+LOOKUP('[2]Report-Date'!$B$1,'[2]Local-Plan'!$AS$10:$BD$10,'[2]Local-Plan'!$AS14:$BD14)</f>
        <v>5756920.7999999998</v>
      </c>
      <c r="P14" s="81">
        <f>+LOOKUP('[2]Report-Date'!$B$1,'[2]Local-Actual'!$AS$10:$BD$10,'[2]Local-Actual'!$AS14:$BD14)</f>
        <v>5756920.7999999998</v>
      </c>
      <c r="Q14" s="140">
        <f t="shared" si="0"/>
        <v>100</v>
      </c>
      <c r="R14" s="81"/>
      <c r="S14" s="81">
        <f>+LOOKUP('[2]Report-Date'!$B$1,'[2]Local-Plan'!$BG$10:$BR$10,'[2]Local-Plan'!$BG14:$BR14)</f>
        <v>783574.01</v>
      </c>
      <c r="T14" s="81">
        <f>+LOOKUP('[2]Report-Date'!$B$1,'[2]Local-Actual'!$BG$10:$BR$10,'[2]Local-Actual'!$BG14:$BR14)</f>
        <v>783574.01500000001</v>
      </c>
      <c r="U14" s="140">
        <f t="shared" si="1"/>
        <v>100.00000063810181</v>
      </c>
      <c r="V14" s="81"/>
      <c r="W14" s="81">
        <f>LOOKUP('[2]Report-Date'!$B$1,[2]tovloruuleh!$C$3:$N$3,[2]tovloruuleh!$C7:$N7)</f>
        <v>0</v>
      </c>
      <c r="X14" s="81">
        <f>LOOKUP('[2]Report-Date'!$B$1,[2]tovloruuleh!$C$29:$N$29,[2]tovloruuleh!$C33:$N33)</f>
        <v>0</v>
      </c>
      <c r="Y14" s="140">
        <f t="shared" si="6"/>
        <v>0</v>
      </c>
      <c r="AA14" s="81">
        <f>+LOOKUP('[2]Report-Date'!$B$1,'[2]Local-Actual'!$BV$10:$CG$10,'[2]Local-Actual'!$BV14:$CG14)</f>
        <v>119594.8</v>
      </c>
      <c r="AC14" s="81">
        <f>+LOOKUP('[2]Report-Date'!$B$1,'[2]Local-Actual'!$CK$10:$CV$10,'[2]Local-Actual'!$CK14:$CV14)</f>
        <v>1825216.4</v>
      </c>
      <c r="AD14" s="81">
        <f>+LOOKUP('[2]Report-Date'!$B$1,'[2]Local-Actual'!$CZ$10:$DK$10,'[2]Local-Actual'!$CZ14:$DK14)</f>
        <v>2677123.0049999999</v>
      </c>
      <c r="AE14" s="81"/>
      <c r="AF14" s="81">
        <f t="shared" si="2"/>
        <v>12143674.1</v>
      </c>
      <c r="AG14" s="81">
        <f t="shared" si="2"/>
        <v>7860541.0999999996</v>
      </c>
      <c r="AI14" s="81">
        <f t="shared" si="7"/>
        <v>11514418.91</v>
      </c>
      <c r="AJ14" s="81">
        <f t="shared" si="7"/>
        <v>10817842.315000001</v>
      </c>
      <c r="AK14" s="81"/>
    </row>
    <row r="15" spans="1:37">
      <c r="A15" s="259" t="s">
        <v>463</v>
      </c>
      <c r="B15" s="16" t="s">
        <v>372</v>
      </c>
      <c r="C15" s="81">
        <f>+LOOKUP('[2]Report-Date'!$B$1,'[2]Local-Plan'!$C$10:$N$10,'[2]Local-Plan'!$C15:$N15)</f>
        <v>1220884.3000000007</v>
      </c>
      <c r="D15" s="81">
        <f>+LOOKUP('[2]Report-Date'!$B$1,'[2]Local-Actual'!$C$10:$N$10,'[2]Local-Actual'!$C15:$N15)</f>
        <v>1160747.5000000019</v>
      </c>
      <c r="E15" s="140">
        <f t="shared" si="3"/>
        <v>95.074324405678837</v>
      </c>
      <c r="G15" s="81">
        <f>+LOOKUP('[2]Report-Date'!$B$1,'[2]Local-Plan'!$Q$10:$AB$10,'[2]Local-Plan'!$Q15:$AB15)</f>
        <v>11813423</v>
      </c>
      <c r="H15" s="81">
        <f>+LOOKUP('[2]Report-Date'!$B$1,'[2]Local-Actual'!$Q$10:$AB$10,'[2]Local-Actual'!$Q15:$AB15)</f>
        <v>8881936.3300000001</v>
      </c>
      <c r="I15" s="140">
        <f t="shared" si="4"/>
        <v>75.185120603909638</v>
      </c>
      <c r="K15" s="81">
        <f>+LOOKUP('[2]Report-Date'!$B$1,'[2]Local-Plan'!$AE$10:$AP$10,'[2]Local-Plan'!$AE15:$AP15)</f>
        <v>2579400</v>
      </c>
      <c r="L15" s="81">
        <f>+LOOKUP('[2]Report-Date'!$B$1,'[2]Local-Actual'!$AE$10:$AP$10,'[2]Local-Actual'!$AE15:$AP15)</f>
        <v>2579400</v>
      </c>
      <c r="M15" s="140">
        <f t="shared" si="5"/>
        <v>100</v>
      </c>
      <c r="N15" s="260"/>
      <c r="O15" s="81">
        <f>+LOOKUP('[2]Report-Date'!$B$1,'[2]Local-Plan'!$AS$10:$BD$10,'[2]Local-Plan'!$AS15:$BD15)</f>
        <v>7330285.5999999996</v>
      </c>
      <c r="P15" s="81">
        <f>+LOOKUP('[2]Report-Date'!$B$1,'[2]Local-Actual'!$AS$10:$BD$10,'[2]Local-Actual'!$AS15:$BD15)</f>
        <v>7330285.5999999996</v>
      </c>
      <c r="Q15" s="140">
        <f t="shared" si="0"/>
        <v>100</v>
      </c>
      <c r="R15" s="81"/>
      <c r="S15" s="81">
        <f>+LOOKUP('[2]Report-Date'!$B$1,'[2]Local-Plan'!$BG$10:$BR$10,'[2]Local-Plan'!$BG15:$BR15)</f>
        <v>1066660.27</v>
      </c>
      <c r="T15" s="81">
        <f>+LOOKUP('[2]Report-Date'!$B$1,'[2]Local-Actual'!$BG$10:$BR$10,'[2]Local-Actual'!$BG15:$BR15)</f>
        <v>1066660.267</v>
      </c>
      <c r="U15" s="140">
        <f t="shared" si="1"/>
        <v>99.999999718748313</v>
      </c>
      <c r="V15" s="81"/>
      <c r="W15" s="81">
        <f>LOOKUP('[2]Report-Date'!$B$1,[2]tovloruuleh!$C$3:$N$3,[2]tovloruuleh!$C8:$N8)</f>
        <v>0</v>
      </c>
      <c r="X15" s="81">
        <f>LOOKUP('[2]Report-Date'!$B$1,[2]tovloruuleh!$C$29:$N$29,[2]tovloruuleh!$C34:$N34)</f>
        <v>0</v>
      </c>
      <c r="Y15" s="140">
        <f t="shared" si="6"/>
        <v>0</v>
      </c>
      <c r="AA15" s="81">
        <f>+LOOKUP('[2]Report-Date'!$B$1,'[2]Local-Actual'!$BV$10:$CG$10,'[2]Local-Actual'!$BV15:$CG15)</f>
        <v>7892.8</v>
      </c>
      <c r="AC15" s="81">
        <f>+LOOKUP('[2]Report-Date'!$B$1,'[2]Local-Actual'!$CK$10:$CV$10,'[2]Local-Actual'!$CK15:$CV15)</f>
        <v>1970526.27</v>
      </c>
      <c r="AD15" s="81">
        <f>+LOOKUP('[2]Report-Date'!$B$1,'[2]Local-Actual'!$CZ$10:$DK$10,'[2]Local-Actual'!$CZ15:$DK15)</f>
        <v>3719665.2969999998</v>
      </c>
      <c r="AE15" s="81"/>
      <c r="AF15" s="81">
        <f t="shared" si="2"/>
        <v>11813423</v>
      </c>
      <c r="AG15" s="81">
        <f t="shared" si="2"/>
        <v>8881936.3300000001</v>
      </c>
      <c r="AI15" s="81">
        <f t="shared" si="7"/>
        <v>12197230.17</v>
      </c>
      <c r="AJ15" s="81">
        <f t="shared" si="7"/>
        <v>12137093.367000002</v>
      </c>
      <c r="AK15" s="81"/>
    </row>
    <row r="16" spans="1:37">
      <c r="A16" s="259" t="s">
        <v>464</v>
      </c>
      <c r="B16" s="16" t="s">
        <v>373</v>
      </c>
      <c r="C16" s="81">
        <f>+LOOKUP('[2]Report-Date'!$B$1,'[2]Local-Plan'!$C$10:$N$10,'[2]Local-Plan'!$C16:$N16)</f>
        <v>4237950.3</v>
      </c>
      <c r="D16" s="81">
        <f>+LOOKUP('[2]Report-Date'!$B$1,'[2]Local-Actual'!$C$10:$N$10,'[2]Local-Actual'!$C16:$N16)</f>
        <v>3111817.0999999996</v>
      </c>
      <c r="E16" s="140">
        <f t="shared" si="3"/>
        <v>73.427409000053629</v>
      </c>
      <c r="G16" s="81">
        <f>+LOOKUP('[2]Report-Date'!$B$1,'[2]Local-Plan'!$Q$10:$AB$10,'[2]Local-Plan'!$Q16:$AB16)</f>
        <v>10249903.699999999</v>
      </c>
      <c r="H16" s="81">
        <f>+LOOKUP('[2]Report-Date'!$B$1,'[2]Local-Actual'!$Q$10:$AB$10,'[2]Local-Actual'!$Q16:$AB16)</f>
        <v>7865301.4699999997</v>
      </c>
      <c r="I16" s="140">
        <f t="shared" si="4"/>
        <v>76.735369425958609</v>
      </c>
      <c r="K16" s="81">
        <f>+LOOKUP('[2]Report-Date'!$B$1,'[2]Local-Plan'!$AE$10:$AP$10,'[2]Local-Plan'!$AE16:$AP16)</f>
        <v>0</v>
      </c>
      <c r="L16" s="81">
        <f>+LOOKUP('[2]Report-Date'!$B$1,'[2]Local-Actual'!$AE$10:$AP$10,'[2]Local-Actual'!$AE16:$AP16)</f>
        <v>0</v>
      </c>
      <c r="M16" s="140">
        <f t="shared" si="5"/>
        <v>0</v>
      </c>
      <c r="N16" s="260"/>
      <c r="O16" s="81">
        <f>+LOOKUP('[2]Report-Date'!$B$1,'[2]Local-Plan'!$AS$10:$BD$10,'[2]Local-Plan'!$AS16:$BD16)</f>
        <v>5357058.2</v>
      </c>
      <c r="P16" s="81">
        <f>+LOOKUP('[2]Report-Date'!$B$1,'[2]Local-Actual'!$AS$10:$BD$10,'[2]Local-Actual'!$AS16:$BD16)</f>
        <v>5357058.2</v>
      </c>
      <c r="Q16" s="140">
        <f t="shared" si="0"/>
        <v>100</v>
      </c>
      <c r="R16" s="81"/>
      <c r="S16" s="81">
        <f>+LOOKUP('[2]Report-Date'!$B$1,'[2]Local-Plan'!$BG$10:$BR$10,'[2]Local-Plan'!$BG16:$BR16)</f>
        <v>866044.32</v>
      </c>
      <c r="T16" s="81">
        <f>+LOOKUP('[2]Report-Date'!$B$1,'[2]Local-Actual'!$BG$10:$BR$10,'[2]Local-Actual'!$BG16:$BR16)</f>
        <v>866044.321</v>
      </c>
      <c r="U16" s="140">
        <f t="shared" si="1"/>
        <v>100.00000011546754</v>
      </c>
      <c r="V16" s="81"/>
      <c r="W16" s="81">
        <f>LOOKUP('[2]Report-Date'!$B$1,[2]tovloruuleh!$C$3:$N$3,[2]tovloruuleh!$C9:$N9)</f>
        <v>0</v>
      </c>
      <c r="X16" s="81">
        <f>LOOKUP('[2]Report-Date'!$B$1,[2]tovloruuleh!$C$29:$N$29,[2]tovloruuleh!$C35:$N35)</f>
        <v>0</v>
      </c>
      <c r="Y16" s="140">
        <f t="shared" si="6"/>
        <v>0</v>
      </c>
      <c r="AA16" s="81">
        <f>+LOOKUP('[2]Report-Date'!$B$1,'[2]Local-Actual'!$BV$10:$CG$10,'[2]Local-Actual'!$BV16:$CG16)</f>
        <v>12274.35</v>
      </c>
      <c r="AC16" s="81">
        <f>+LOOKUP('[2]Report-Date'!$B$1,'[2]Local-Actual'!$CK$10:$CV$10,'[2]Local-Actual'!$CK16:$CV16)</f>
        <v>1498390.62</v>
      </c>
      <c r="AD16" s="81">
        <f>+LOOKUP('[2]Report-Date'!$B$1,'[2]Local-Actual'!$CZ$10:$DK$10,'[2]Local-Actual'!$CZ16:$DK16)</f>
        <v>887619.30099999998</v>
      </c>
      <c r="AE16" s="81"/>
      <c r="AF16" s="81">
        <f t="shared" si="2"/>
        <v>10249903.699999999</v>
      </c>
      <c r="AG16" s="81">
        <f t="shared" si="2"/>
        <v>7865301.4699999997</v>
      </c>
      <c r="AI16" s="81">
        <f t="shared" si="7"/>
        <v>10461052.82</v>
      </c>
      <c r="AJ16" s="81">
        <f t="shared" si="7"/>
        <v>9334919.6210000012</v>
      </c>
      <c r="AK16" s="81"/>
    </row>
    <row r="17" spans="1:37">
      <c r="A17" s="259" t="s">
        <v>465</v>
      </c>
      <c r="B17" s="16" t="s">
        <v>374</v>
      </c>
      <c r="C17" s="81">
        <f>+LOOKUP('[2]Report-Date'!$B$1,'[2]Local-Plan'!$C$10:$N$10,'[2]Local-Plan'!$C17:$N17)</f>
        <v>1610818.7000000011</v>
      </c>
      <c r="D17" s="81">
        <f>+LOOKUP('[2]Report-Date'!$B$1,'[2]Local-Actual'!$C$10:$N$10,'[2]Local-Actual'!$C17:$N17)</f>
        <v>1825200.5299999993</v>
      </c>
      <c r="E17" s="140">
        <f t="shared" si="3"/>
        <v>113.30887392851834</v>
      </c>
      <c r="G17" s="81">
        <f>+LOOKUP('[2]Report-Date'!$B$1,'[2]Local-Plan'!$Q$10:$AB$10,'[2]Local-Plan'!$Q17:$AB17)</f>
        <v>12314189.4</v>
      </c>
      <c r="H17" s="81">
        <f>+LOOKUP('[2]Report-Date'!$B$1,'[2]Local-Actual'!$Q$10:$AB$10,'[2]Local-Actual'!$Q17:$AB17)</f>
        <v>9403386.2510000002</v>
      </c>
      <c r="I17" s="140">
        <f t="shared" si="4"/>
        <v>76.362202541727996</v>
      </c>
      <c r="K17" s="81">
        <f>+LOOKUP('[2]Report-Date'!$B$1,'[2]Local-Plan'!$AE$10:$AP$10,'[2]Local-Plan'!$AE17:$AP17)</f>
        <v>1920600</v>
      </c>
      <c r="L17" s="81">
        <f>+LOOKUP('[2]Report-Date'!$B$1,'[2]Local-Actual'!$AE$10:$AP$10,'[2]Local-Actual'!$AE17:$AP17)</f>
        <v>1920600</v>
      </c>
      <c r="M17" s="140">
        <f t="shared" si="5"/>
        <v>100</v>
      </c>
      <c r="N17" s="260"/>
      <c r="O17" s="81">
        <f>+LOOKUP('[2]Report-Date'!$B$1,'[2]Local-Plan'!$AS$10:$BD$10,'[2]Local-Plan'!$AS17:$BD17)</f>
        <v>6515856</v>
      </c>
      <c r="P17" s="81">
        <f>+LOOKUP('[2]Report-Date'!$B$1,'[2]Local-Actual'!$AS$10:$BD$10,'[2]Local-Actual'!$AS17:$BD17)</f>
        <v>6515856</v>
      </c>
      <c r="Q17" s="140">
        <f t="shared" si="0"/>
        <v>100</v>
      </c>
      <c r="R17" s="81"/>
      <c r="S17" s="81">
        <f>+LOOKUP('[2]Report-Date'!$B$1,'[2]Local-Plan'!$BG$10:$BR$10,'[2]Local-Plan'!$BG17:$BR17)</f>
        <v>947809.54</v>
      </c>
      <c r="T17" s="81">
        <f>+LOOKUP('[2]Report-Date'!$B$1,'[2]Local-Actual'!$BG$10:$BR$10,'[2]Local-Actual'!$BG17:$BR17)</f>
        <v>947809.53700000001</v>
      </c>
      <c r="U17" s="140">
        <f t="shared" si="1"/>
        <v>99.999999683480709</v>
      </c>
      <c r="V17" s="81"/>
      <c r="W17" s="81">
        <f>LOOKUP('[2]Report-Date'!$B$1,[2]tovloruuleh!$C$3:$N$3,[2]tovloruuleh!$C10:$N10)</f>
        <v>0</v>
      </c>
      <c r="X17" s="81">
        <f>LOOKUP('[2]Report-Date'!$B$1,[2]tovloruuleh!$C$29:$N$29,[2]tovloruuleh!$C36:$N36)</f>
        <v>0</v>
      </c>
      <c r="Y17" s="140">
        <f t="shared" si="6"/>
        <v>0</v>
      </c>
      <c r="AA17" s="81">
        <f>+LOOKUP('[2]Report-Date'!$B$1,'[2]Local-Actual'!$BV$10:$CG$10,'[2]Local-Actual'!$BV17:$CG17)</f>
        <v>18110.86</v>
      </c>
      <c r="AC17" s="81">
        <f>+LOOKUP('[2]Report-Date'!$B$1,'[2]Local-Actual'!$CK$10:$CV$10,'[2]Local-Actual'!$CK17:$CV17)</f>
        <v>2034457.2890000001</v>
      </c>
      <c r="AD17" s="81">
        <f>+LOOKUP('[2]Report-Date'!$B$1,'[2]Local-Actual'!$CZ$10:$DK$10,'[2]Local-Actual'!$CZ17:$DK17)</f>
        <v>1883189.517</v>
      </c>
      <c r="AE17" s="81"/>
      <c r="AF17" s="81">
        <f t="shared" si="2"/>
        <v>12314189.4</v>
      </c>
      <c r="AG17" s="81">
        <f t="shared" si="2"/>
        <v>9403386.2510000002</v>
      </c>
      <c r="AI17" s="81">
        <f t="shared" si="7"/>
        <v>10995084.240000002</v>
      </c>
      <c r="AJ17" s="81">
        <f t="shared" si="7"/>
        <v>11209466.067</v>
      </c>
      <c r="AK17" s="81"/>
    </row>
    <row r="18" spans="1:37">
      <c r="A18" s="259" t="s">
        <v>466</v>
      </c>
      <c r="B18" s="16" t="s">
        <v>375</v>
      </c>
      <c r="C18" s="81">
        <f>+LOOKUP('[2]Report-Date'!$B$1,'[2]Local-Plan'!$C$10:$N$10,'[2]Local-Plan'!$C18:$N18)</f>
        <v>736782.70000000019</v>
      </c>
      <c r="D18" s="81">
        <f>+LOOKUP('[2]Report-Date'!$B$1,'[2]Local-Actual'!$C$10:$N$10,'[2]Local-Actual'!$C18:$N18)</f>
        <v>633638.10000000056</v>
      </c>
      <c r="E18" s="140">
        <f t="shared" si="3"/>
        <v>86.00067564018542</v>
      </c>
      <c r="G18" s="81">
        <f>+LOOKUP('[2]Report-Date'!$B$1,'[2]Local-Plan'!$Q$10:$AB$10,'[2]Local-Plan'!$Q18:$AB18)</f>
        <v>9022291.0999999996</v>
      </c>
      <c r="H18" s="81">
        <f>+LOOKUP('[2]Report-Date'!$B$1,'[2]Local-Actual'!$Q$10:$AB$10,'[2]Local-Actual'!$Q18:$AB18)</f>
        <v>6164296.2999999998</v>
      </c>
      <c r="I18" s="140">
        <f t="shared" si="4"/>
        <v>68.322959564006979</v>
      </c>
      <c r="K18" s="81">
        <f>+LOOKUP('[2]Report-Date'!$B$1,'[2]Local-Plan'!$AE$10:$AP$10,'[2]Local-Plan'!$AE18:$AP18)</f>
        <v>2105700</v>
      </c>
      <c r="L18" s="81">
        <f>+LOOKUP('[2]Report-Date'!$B$1,'[2]Local-Actual'!$AE$10:$AP$10,'[2]Local-Actual'!$AE18:$AP18)</f>
        <v>2105700</v>
      </c>
      <c r="M18" s="140">
        <f t="shared" si="5"/>
        <v>100</v>
      </c>
      <c r="N18" s="260"/>
      <c r="O18" s="81">
        <f>+LOOKUP('[2]Report-Date'!$B$1,'[2]Local-Plan'!$AS$10:$BD$10,'[2]Local-Plan'!$AS18:$BD18)</f>
        <v>4905528.3</v>
      </c>
      <c r="P18" s="81">
        <f>+LOOKUP('[2]Report-Date'!$B$1,'[2]Local-Actual'!$AS$10:$BD$10,'[2]Local-Actual'!$AS18:$BD18)</f>
        <v>4905528.3</v>
      </c>
      <c r="Q18" s="140">
        <f t="shared" si="0"/>
        <v>100</v>
      </c>
      <c r="R18" s="81"/>
      <c r="S18" s="81">
        <f>+LOOKUP('[2]Report-Date'!$B$1,'[2]Local-Plan'!$BG$10:$BR$10,'[2]Local-Plan'!$BG18:$BR18)</f>
        <v>860881.65</v>
      </c>
      <c r="T18" s="81">
        <f>+LOOKUP('[2]Report-Date'!$B$1,'[2]Local-Actual'!$BG$10:$BR$10,'[2]Local-Actual'!$BG18:$BR18)</f>
        <v>860881.64599999995</v>
      </c>
      <c r="U18" s="140">
        <f t="shared" si="1"/>
        <v>99.999999535360047</v>
      </c>
      <c r="V18" s="81"/>
      <c r="W18" s="81">
        <f>LOOKUP('[2]Report-Date'!$B$1,[2]tovloruuleh!$C$3:$N$3,[2]tovloruuleh!$C11:$N11)</f>
        <v>0</v>
      </c>
      <c r="X18" s="81">
        <f>LOOKUP('[2]Report-Date'!$B$1,[2]tovloruuleh!$C$29:$N$29,[2]tovloruuleh!$C37:$N37)</f>
        <v>0</v>
      </c>
      <c r="Y18" s="140">
        <f t="shared" si="6"/>
        <v>0</v>
      </c>
      <c r="AA18" s="81">
        <f>+LOOKUP('[2]Report-Date'!$B$1,'[2]Local-Actual'!$BV$10:$CG$10,'[2]Local-Actual'!$BV18:$CG18)</f>
        <v>48227.6</v>
      </c>
      <c r="AC18" s="81">
        <f>+LOOKUP('[2]Report-Date'!$B$1,'[2]Local-Actual'!$CK$10:$CV$10,'[2]Local-Actual'!$CK18:$CV18)</f>
        <v>2172695.7000000002</v>
      </c>
      <c r="AD18" s="81">
        <f>+LOOKUP('[2]Report-Date'!$B$1,'[2]Local-Actual'!$CZ$10:$DK$10,'[2]Local-Actual'!$CZ18:$DK18)</f>
        <v>950188.89599999995</v>
      </c>
      <c r="AE18" s="81"/>
      <c r="AF18" s="81">
        <f t="shared" si="2"/>
        <v>9022291.0999999996</v>
      </c>
      <c r="AG18" s="81">
        <f t="shared" si="2"/>
        <v>6164296.2999999998</v>
      </c>
      <c r="AI18" s="81">
        <f t="shared" si="7"/>
        <v>8608892.6500000004</v>
      </c>
      <c r="AJ18" s="81">
        <f t="shared" si="7"/>
        <v>8505748.0460000001</v>
      </c>
      <c r="AK18" s="81"/>
    </row>
    <row r="19" spans="1:37">
      <c r="A19" s="259" t="s">
        <v>467</v>
      </c>
      <c r="B19" s="16" t="s">
        <v>376</v>
      </c>
      <c r="C19" s="81">
        <f>+LOOKUP('[2]Report-Date'!$B$1,'[2]Local-Plan'!$C$10:$N$10,'[2]Local-Plan'!$C19:$N19)</f>
        <v>1016700</v>
      </c>
      <c r="D19" s="81">
        <f>+LOOKUP('[2]Report-Date'!$B$1,'[2]Local-Actual'!$C$10:$N$10,'[2]Local-Actual'!$C19:$N19)</f>
        <v>1096188.8000000007</v>
      </c>
      <c r="E19" s="140">
        <f t="shared" si="3"/>
        <v>107.81831415363439</v>
      </c>
      <c r="G19" s="81">
        <f>+LOOKUP('[2]Report-Date'!$B$1,'[2]Local-Plan'!$Q$10:$AB$10,'[2]Local-Plan'!$Q19:$AB19)</f>
        <v>13176768.1</v>
      </c>
      <c r="H19" s="81">
        <f>+LOOKUP('[2]Report-Date'!$B$1,'[2]Local-Actual'!$Q$10:$AB$10,'[2]Local-Actual'!$Q19:$AB19)</f>
        <v>11274084.1</v>
      </c>
      <c r="I19" s="140">
        <f t="shared" si="4"/>
        <v>85.560313533938569</v>
      </c>
      <c r="K19" s="81">
        <f>+LOOKUP('[2]Report-Date'!$B$1,'[2]Local-Plan'!$AE$10:$AP$10,'[2]Local-Plan'!$AE19:$AP19)</f>
        <v>3171400</v>
      </c>
      <c r="L19" s="81">
        <f>+LOOKUP('[2]Report-Date'!$B$1,'[2]Local-Actual'!$AE$10:$AP$10,'[2]Local-Actual'!$AE19:$AP19)</f>
        <v>3171400</v>
      </c>
      <c r="M19" s="140">
        <f t="shared" si="5"/>
        <v>100</v>
      </c>
      <c r="N19" s="260"/>
      <c r="O19" s="81">
        <f>+LOOKUP('[2]Report-Date'!$B$1,'[2]Local-Plan'!$AS$10:$BD$10,'[2]Local-Plan'!$AS19:$BD19)</f>
        <v>7909471.0999999996</v>
      </c>
      <c r="P19" s="81">
        <f>+LOOKUP('[2]Report-Date'!$B$1,'[2]Local-Actual'!$AS$10:$BD$10,'[2]Local-Actual'!$AS19:$BD19)</f>
        <v>7909471.0999999996</v>
      </c>
      <c r="Q19" s="140">
        <f t="shared" si="0"/>
        <v>100</v>
      </c>
      <c r="R19" s="81"/>
      <c r="S19" s="81">
        <f>+LOOKUP('[2]Report-Date'!$B$1,'[2]Local-Plan'!$BG$10:$BR$10,'[2]Local-Plan'!$BG19:$BR19)</f>
        <v>1069483.1000000001</v>
      </c>
      <c r="T19" s="81">
        <f>+LOOKUP('[2]Report-Date'!$B$1,'[2]Local-Actual'!$BG$10:$BR$10,'[2]Local-Actual'!$BG19:$BR19)</f>
        <v>1069483.1000000001</v>
      </c>
      <c r="U19" s="140">
        <f t="shared" si="1"/>
        <v>100</v>
      </c>
      <c r="V19" s="81"/>
      <c r="W19" s="81">
        <f>LOOKUP('[2]Report-Date'!$B$1,[2]tovloruuleh!$C$3:$N$3,[2]tovloruuleh!$C12:$N12)</f>
        <v>0</v>
      </c>
      <c r="X19" s="81">
        <f>LOOKUP('[2]Report-Date'!$B$1,[2]tovloruuleh!$C$29:$N$29,[2]tovloruuleh!$C38:$N38)</f>
        <v>0</v>
      </c>
      <c r="Y19" s="140">
        <f t="shared" si="6"/>
        <v>0</v>
      </c>
      <c r="AA19" s="81">
        <f>+LOOKUP('[2]Report-Date'!$B$1,'[2]Local-Actual'!$BV$10:$CG$10,'[2]Local-Actual'!$BV19:$CG19)</f>
        <v>20239</v>
      </c>
      <c r="AC19" s="81">
        <f>+LOOKUP('[2]Report-Date'!$B$1,'[2]Local-Actual'!$CK$10:$CV$10,'[2]Local-Actual'!$CK19:$CV19)</f>
        <v>2152724.6</v>
      </c>
      <c r="AD19" s="81">
        <f>+LOOKUP('[2]Report-Date'!$B$1,'[2]Local-Actual'!$CZ$10:$DK$10,'[2]Local-Actual'!$CZ19:$DK19)</f>
        <v>361619.9</v>
      </c>
      <c r="AE19" s="81"/>
      <c r="AF19" s="81">
        <f t="shared" si="2"/>
        <v>13176768.1</v>
      </c>
      <c r="AG19" s="81">
        <f t="shared" si="2"/>
        <v>11274084.1</v>
      </c>
      <c r="AI19" s="81">
        <f t="shared" si="7"/>
        <v>13167054.199999999</v>
      </c>
      <c r="AJ19" s="81">
        <f t="shared" si="7"/>
        <v>13246543</v>
      </c>
      <c r="AK19" s="81"/>
    </row>
    <row r="20" spans="1:37">
      <c r="A20" s="259" t="s">
        <v>468</v>
      </c>
      <c r="B20" s="16" t="s">
        <v>377</v>
      </c>
      <c r="C20" s="81">
        <f>+LOOKUP('[2]Report-Date'!$B$1,'[2]Local-Plan'!$C$10:$N$10,'[2]Local-Plan'!$C20:$N20)</f>
        <v>1333499.5999999996</v>
      </c>
      <c r="D20" s="81">
        <f>+LOOKUP('[2]Report-Date'!$B$1,'[2]Local-Actual'!$C$10:$N$10,'[2]Local-Actual'!$C20:$N20)</f>
        <v>1205319.9000000004</v>
      </c>
      <c r="E20" s="140">
        <f t="shared" si="3"/>
        <v>90.387721151172514</v>
      </c>
      <c r="G20" s="81">
        <f>+LOOKUP('[2]Report-Date'!$B$1,'[2]Local-Plan'!$Q$10:$AB$10,'[2]Local-Plan'!$Q20:$AB20)</f>
        <v>14907315.9</v>
      </c>
      <c r="H20" s="81">
        <f>+LOOKUP('[2]Report-Date'!$B$1,'[2]Local-Actual'!$Q$10:$AB$10,'[2]Local-Actual'!$Q20:$AB20)</f>
        <v>13118103.699999999</v>
      </c>
      <c r="I20" s="140">
        <f t="shared" si="4"/>
        <v>87.997757530582675</v>
      </c>
      <c r="K20" s="81">
        <f>+LOOKUP('[2]Report-Date'!$B$1,'[2]Local-Plan'!$AE$10:$AP$10,'[2]Local-Plan'!$AE20:$AP20)</f>
        <v>3538200</v>
      </c>
      <c r="L20" s="81">
        <f>+LOOKUP('[2]Report-Date'!$B$1,'[2]Local-Actual'!$AE$10:$AP$10,'[2]Local-Actual'!$AE20:$AP20)</f>
        <v>3538200</v>
      </c>
      <c r="M20" s="140">
        <f t="shared" si="5"/>
        <v>100</v>
      </c>
      <c r="N20" s="260"/>
      <c r="O20" s="81">
        <f>+LOOKUP('[2]Report-Date'!$B$1,'[2]Local-Plan'!$AS$10:$BD$10,'[2]Local-Plan'!$AS20:$BD20)</f>
        <v>9732198.5</v>
      </c>
      <c r="P20" s="81">
        <f>+LOOKUP('[2]Report-Date'!$B$1,'[2]Local-Actual'!$AS$10:$BD$10,'[2]Local-Actual'!$AS20:$BD20)</f>
        <v>9732198.5</v>
      </c>
      <c r="Q20" s="140">
        <f t="shared" si="0"/>
        <v>100</v>
      </c>
      <c r="R20" s="81"/>
      <c r="S20" s="81">
        <f>+LOOKUP('[2]Report-Date'!$B$1,'[2]Local-Plan'!$BG$10:$BR$10,'[2]Local-Plan'!$BG20:$BR20)</f>
        <v>1012548.55</v>
      </c>
      <c r="T20" s="81">
        <f>+LOOKUP('[2]Report-Date'!$B$1,'[2]Local-Actual'!$BG$10:$BR$10,'[2]Local-Actual'!$BG20:$BR20)</f>
        <v>1012548.554</v>
      </c>
      <c r="U20" s="140">
        <f t="shared" si="1"/>
        <v>100.00000039504278</v>
      </c>
      <c r="V20" s="81"/>
      <c r="W20" s="81">
        <f>LOOKUP('[2]Report-Date'!$B$1,[2]tovloruuleh!$C$3:$N$3,[2]tovloruuleh!$C13:$N13)</f>
        <v>0</v>
      </c>
      <c r="X20" s="81">
        <f>LOOKUP('[2]Report-Date'!$B$1,[2]tovloruuleh!$C$29:$N$29,[2]tovloruuleh!$C39:$N39)</f>
        <v>0</v>
      </c>
      <c r="Y20" s="140">
        <f t="shared" si="6"/>
        <v>0</v>
      </c>
      <c r="AA20" s="81">
        <f>+LOOKUP('[2]Report-Date'!$B$1,'[2]Local-Actual'!$BV$10:$CG$10,'[2]Local-Actual'!$BV20:$CG20)</f>
        <v>13917.4</v>
      </c>
      <c r="AC20" s="81">
        <f>+LOOKUP('[2]Report-Date'!$B$1,'[2]Local-Actual'!$CK$10:$CV$10,'[2]Local-Actual'!$CK20:$CV20)</f>
        <v>1789469.2</v>
      </c>
      <c r="AD20" s="81">
        <f>+LOOKUP('[2]Report-Date'!$B$1,'[2]Local-Actual'!$CZ$10:$DK$10,'[2]Local-Actual'!$CZ20:$DK20)</f>
        <v>2722016.0240000002</v>
      </c>
      <c r="AE20" s="81"/>
      <c r="AF20" s="81">
        <f t="shared" si="2"/>
        <v>14907315.9</v>
      </c>
      <c r="AG20" s="81">
        <f t="shared" si="2"/>
        <v>13118103.699999999</v>
      </c>
      <c r="AI20" s="81">
        <f t="shared" si="7"/>
        <v>15616446.65</v>
      </c>
      <c r="AJ20" s="81">
        <f t="shared" si="7"/>
        <v>15488266.954</v>
      </c>
      <c r="AK20" s="81"/>
    </row>
    <row r="21" spans="1:37">
      <c r="A21" s="259" t="s">
        <v>469</v>
      </c>
      <c r="B21" s="16" t="s">
        <v>378</v>
      </c>
      <c r="C21" s="81">
        <f>+LOOKUP('[2]Report-Date'!$B$1,'[2]Local-Plan'!$C$10:$N$10,'[2]Local-Plan'!$C21:$N21)</f>
        <v>14949448.6</v>
      </c>
      <c r="D21" s="81">
        <f>+LOOKUP('[2]Report-Date'!$B$1,'[2]Local-Actual'!$C$10:$N$10,'[2]Local-Actual'!$C21:$N21)</f>
        <v>9990970.9000000022</v>
      </c>
      <c r="E21" s="140">
        <f t="shared" si="3"/>
        <v>66.831701739153132</v>
      </c>
      <c r="G21" s="81">
        <f>+LOOKUP('[2]Report-Date'!$B$1,'[2]Local-Plan'!$Q$10:$AB$10,'[2]Local-Plan'!$Q21:$AB21)</f>
        <v>13179258.82</v>
      </c>
      <c r="H21" s="81">
        <f>+LOOKUP('[2]Report-Date'!$B$1,'[2]Local-Actual'!$Q$10:$AB$10,'[2]Local-Actual'!$Q21:$AB21)</f>
        <v>10844997.6</v>
      </c>
      <c r="I21" s="140">
        <f t="shared" si="4"/>
        <v>82.288372571774104</v>
      </c>
      <c r="K21" s="81">
        <f>+LOOKUP('[2]Report-Date'!$B$1,'[2]Local-Plan'!$AE$10:$AP$10,'[2]Local-Plan'!$AE21:$AP21)</f>
        <v>0</v>
      </c>
      <c r="L21" s="81">
        <f>+LOOKUP('[2]Report-Date'!$B$1,'[2]Local-Actual'!$AE$10:$AP$10,'[2]Local-Actual'!$AE21:$AP21)</f>
        <v>0</v>
      </c>
      <c r="M21" s="140">
        <f t="shared" si="5"/>
        <v>0</v>
      </c>
      <c r="N21" s="260"/>
      <c r="O21" s="81">
        <f>+LOOKUP('[2]Report-Date'!$B$1,'[2]Local-Plan'!$AS$10:$BD$10,'[2]Local-Plan'!$AS21:$BD21)</f>
        <v>5979532.2999999998</v>
      </c>
      <c r="P21" s="81">
        <f>+LOOKUP('[2]Report-Date'!$B$1,'[2]Local-Actual'!$AS$10:$BD$10,'[2]Local-Actual'!$AS21:$BD21)</f>
        <v>5979532.2999999998</v>
      </c>
      <c r="Q21" s="140">
        <f t="shared" si="0"/>
        <v>100</v>
      </c>
      <c r="R21" s="81"/>
      <c r="S21" s="81">
        <f>+LOOKUP('[2]Report-Date'!$B$1,'[2]Local-Plan'!$BG$10:$BR$10,'[2]Local-Plan'!$BG21:$BR21)</f>
        <v>1037895.44</v>
      </c>
      <c r="T21" s="81">
        <f>+LOOKUP('[2]Report-Date'!$B$1,'[2]Local-Actual'!$BG$10:$BR$10,'[2]Local-Actual'!$BG21:$BR21)</f>
        <v>1037895.444</v>
      </c>
      <c r="U21" s="140">
        <f t="shared" si="1"/>
        <v>100.0000003853953</v>
      </c>
      <c r="V21" s="81"/>
      <c r="W21" s="81">
        <f>LOOKUP('[2]Report-Date'!$B$1,[2]tovloruuleh!$C$3:$N$3,[2]tovloruuleh!$C14:$N14)</f>
        <v>4960000</v>
      </c>
      <c r="X21" s="81">
        <f>LOOKUP('[2]Report-Date'!$B$1,[2]tovloruuleh!$C$29:$N$29,[2]tovloruuleh!$C40:$N40)</f>
        <v>400000</v>
      </c>
      <c r="Y21" s="140">
        <f t="shared" si="6"/>
        <v>8.064516129032258</v>
      </c>
      <c r="AA21" s="81">
        <f>+LOOKUP('[2]Report-Date'!$B$1,'[2]Local-Actual'!$BV$10:$CG$10,'[2]Local-Actual'!$BV21:$CG21)</f>
        <v>46835.1</v>
      </c>
      <c r="AC21" s="81">
        <f>+LOOKUP('[2]Report-Date'!$B$1,'[2]Local-Actual'!$CK$10:$CV$10,'[2]Local-Actual'!$CK21:$CV21)</f>
        <v>1864243.6</v>
      </c>
      <c r="AD21" s="81">
        <f>+LOOKUP('[2]Report-Date'!$B$1,'[2]Local-Actual'!$CZ$10:$DK$10,'[2]Local-Actual'!$CZ21:$DK21)</f>
        <v>3826486.2039999999</v>
      </c>
      <c r="AE21" s="81"/>
      <c r="AF21" s="81">
        <f t="shared" si="2"/>
        <v>18139258.82</v>
      </c>
      <c r="AG21" s="81">
        <f t="shared" si="2"/>
        <v>11244997.6</v>
      </c>
      <c r="AI21" s="81">
        <f t="shared" si="7"/>
        <v>21966876.34</v>
      </c>
      <c r="AJ21" s="81">
        <f t="shared" si="7"/>
        <v>17008398.644000001</v>
      </c>
      <c r="AK21" s="81"/>
    </row>
    <row r="22" spans="1:37">
      <c r="A22" s="259" t="s">
        <v>470</v>
      </c>
      <c r="B22" s="16" t="s">
        <v>379</v>
      </c>
      <c r="C22" s="81">
        <f>+LOOKUP('[2]Report-Date'!$B$1,'[2]Local-Plan'!$C$10:$N$10,'[2]Local-Plan'!$C22:$N22)</f>
        <v>793968.59999999963</v>
      </c>
      <c r="D22" s="81">
        <f>+LOOKUP('[2]Report-Date'!$B$1,'[2]Local-Actual'!$C$10:$N$10,'[2]Local-Actual'!$C22:$N22)</f>
        <v>1351018.5</v>
      </c>
      <c r="E22" s="140">
        <f t="shared" si="3"/>
        <v>170.16019273306281</v>
      </c>
      <c r="G22" s="81">
        <f>+LOOKUP('[2]Report-Date'!$B$1,'[2]Local-Plan'!$Q$10:$AB$10,'[2]Local-Plan'!$Q22:$AB22)</f>
        <v>10162475.800000001</v>
      </c>
      <c r="H22" s="81">
        <f>+LOOKUP('[2]Report-Date'!$B$1,'[2]Local-Actual'!$Q$10:$AB$10,'[2]Local-Actual'!$Q22:$AB22)</f>
        <v>8414336.8900000006</v>
      </c>
      <c r="I22" s="140">
        <f t="shared" si="4"/>
        <v>82.798100144061351</v>
      </c>
      <c r="K22" s="81">
        <f>+LOOKUP('[2]Report-Date'!$B$1,'[2]Local-Plan'!$AE$10:$AP$10,'[2]Local-Plan'!$AE22:$AP22)</f>
        <v>2090800</v>
      </c>
      <c r="L22" s="81">
        <f>+LOOKUP('[2]Report-Date'!$B$1,'[2]Local-Actual'!$AE$10:$AP$10,'[2]Local-Actual'!$AE22:$AP22)</f>
        <v>2090800</v>
      </c>
      <c r="M22" s="140">
        <f t="shared" si="5"/>
        <v>100</v>
      </c>
      <c r="N22" s="260"/>
      <c r="O22" s="81">
        <f>+LOOKUP('[2]Report-Date'!$B$1,'[2]Local-Plan'!$AS$10:$BD$10,'[2]Local-Plan'!$AS22:$BD22)</f>
        <v>5726072.4000000004</v>
      </c>
      <c r="P22" s="81">
        <f>+LOOKUP('[2]Report-Date'!$B$1,'[2]Local-Actual'!$AS$10:$BD$10,'[2]Local-Actual'!$AS22:$BD22)</f>
        <v>5726072.4000000004</v>
      </c>
      <c r="Q22" s="140">
        <f t="shared" si="0"/>
        <v>100</v>
      </c>
      <c r="R22" s="81"/>
      <c r="S22" s="81">
        <f>+LOOKUP('[2]Report-Date'!$B$1,'[2]Local-Plan'!$BG$10:$BR$10,'[2]Local-Plan'!$BG22:$BR22)</f>
        <v>897372.83</v>
      </c>
      <c r="T22" s="81">
        <f>+LOOKUP('[2]Report-Date'!$B$1,'[2]Local-Actual'!$BG$10:$BR$10,'[2]Local-Actual'!$BG22:$BR22)</f>
        <v>897372.83100000001</v>
      </c>
      <c r="U22" s="140">
        <f t="shared" si="1"/>
        <v>100.00000011143642</v>
      </c>
      <c r="V22" s="81"/>
      <c r="W22" s="81">
        <f>LOOKUP('[2]Report-Date'!$B$1,[2]tovloruuleh!$C$3:$N$3,[2]tovloruuleh!$C15:$N15)</f>
        <v>0</v>
      </c>
      <c r="X22" s="81">
        <f>LOOKUP('[2]Report-Date'!$B$1,[2]tovloruuleh!$C$29:$N$29,[2]tovloruuleh!$C41:$N41)</f>
        <v>0</v>
      </c>
      <c r="Y22" s="140">
        <f t="shared" si="6"/>
        <v>0</v>
      </c>
      <c r="AA22" s="81">
        <f>+LOOKUP('[2]Report-Date'!$B$1,'[2]Local-Actual'!$BV$10:$CG$10,'[2]Local-Actual'!$BV22:$CG22)</f>
        <v>4336</v>
      </c>
      <c r="AC22" s="81">
        <f>+LOOKUP('[2]Report-Date'!$B$1,'[2]Local-Actual'!$CK$10:$CV$10,'[2]Local-Actual'!$CK22:$CV22)</f>
        <v>1526833.05</v>
      </c>
      <c r="AD22" s="81">
        <f>+LOOKUP('[2]Report-Date'!$B$1,'[2]Local-Actual'!$CZ$10:$DK$10,'[2]Local-Actual'!$CZ22:$DK22)</f>
        <v>6695061.1009999998</v>
      </c>
      <c r="AE22" s="81"/>
      <c r="AF22" s="81">
        <f t="shared" si="2"/>
        <v>10162475.800000001</v>
      </c>
      <c r="AG22" s="81">
        <f t="shared" si="2"/>
        <v>8414336.8900000006</v>
      </c>
      <c r="AI22" s="81">
        <f t="shared" si="7"/>
        <v>9508213.8300000001</v>
      </c>
      <c r="AJ22" s="81">
        <f t="shared" si="7"/>
        <v>10065263.731000001</v>
      </c>
      <c r="AK22" s="81"/>
    </row>
    <row r="23" spans="1:37">
      <c r="A23" s="259" t="s">
        <v>471</v>
      </c>
      <c r="B23" s="16" t="s">
        <v>380</v>
      </c>
      <c r="C23" s="81">
        <f>+LOOKUP('[2]Report-Date'!$B$1,'[2]Local-Plan'!$C$10:$N$10,'[2]Local-Plan'!$C23:$N23)</f>
        <v>2857455.3000000007</v>
      </c>
      <c r="D23" s="81">
        <f>+LOOKUP('[2]Report-Date'!$B$1,'[2]Local-Actual'!$C$10:$N$10,'[2]Local-Actual'!$C23:$N23)</f>
        <v>2551890.0924999993</v>
      </c>
      <c r="E23" s="140">
        <f t="shared" si="3"/>
        <v>89.306387137534529</v>
      </c>
      <c r="G23" s="81">
        <f>+LOOKUP('[2]Report-Date'!$B$1,'[2]Local-Plan'!$Q$10:$AB$10,'[2]Local-Plan'!$Q23:$AB23)</f>
        <v>14192116.4</v>
      </c>
      <c r="H23" s="81">
        <f>+LOOKUP('[2]Report-Date'!$B$1,'[2]Local-Actual'!$Q$10:$AB$10,'[2]Local-Actual'!$Q23:$AB23)</f>
        <v>12140126.4034</v>
      </c>
      <c r="I23" s="140">
        <f t="shared" si="4"/>
        <v>85.541339016920688</v>
      </c>
      <c r="K23" s="81">
        <f>+LOOKUP('[2]Report-Date'!$B$1,'[2]Local-Plan'!$AE$10:$AP$10,'[2]Local-Plan'!$AE23:$AP23)</f>
        <v>1556200</v>
      </c>
      <c r="L23" s="81">
        <f>+LOOKUP('[2]Report-Date'!$B$1,'[2]Local-Actual'!$AE$10:$AP$10,'[2]Local-Actual'!$AE23:$AP23)</f>
        <v>1556200</v>
      </c>
      <c r="M23" s="140">
        <f t="shared" si="5"/>
        <v>100</v>
      </c>
      <c r="N23" s="260"/>
      <c r="O23" s="81">
        <f>+LOOKUP('[2]Report-Date'!$B$1,'[2]Local-Plan'!$AS$10:$BD$10,'[2]Local-Plan'!$AS23:$BD23)</f>
        <v>9803207.9000000004</v>
      </c>
      <c r="P23" s="81">
        <f>+LOOKUP('[2]Report-Date'!$B$1,'[2]Local-Actual'!$AS$10:$BD$10,'[2]Local-Actual'!$AS23:$BD23)</f>
        <v>9803207.9000000004</v>
      </c>
      <c r="Q23" s="140">
        <f t="shared" si="0"/>
        <v>100</v>
      </c>
      <c r="R23" s="81"/>
      <c r="S23" s="81">
        <f>+LOOKUP('[2]Report-Date'!$B$1,'[2]Local-Plan'!$BG$10:$BR$10,'[2]Local-Plan'!$BG23:$BR23)</f>
        <v>751096.18</v>
      </c>
      <c r="T23" s="81">
        <f>+LOOKUP('[2]Report-Date'!$B$1,'[2]Local-Actual'!$BG$10:$BR$10,'[2]Local-Actual'!$BG23:$BR23)</f>
        <v>751096.18299999996</v>
      </c>
      <c r="U23" s="140">
        <f t="shared" si="1"/>
        <v>100.00000039941621</v>
      </c>
      <c r="V23" s="81"/>
      <c r="W23" s="81">
        <f>LOOKUP('[2]Report-Date'!$B$1,[2]tovloruuleh!$C$3:$N$3,[2]tovloruuleh!$C16:$N16)</f>
        <v>0</v>
      </c>
      <c r="X23" s="81">
        <f>LOOKUP('[2]Report-Date'!$B$1,[2]tovloruuleh!$C$29:$N$29,[2]tovloruuleh!$C42:$N42)</f>
        <v>0</v>
      </c>
      <c r="Y23" s="140">
        <f t="shared" si="6"/>
        <v>0</v>
      </c>
      <c r="AA23" s="81">
        <f>+LOOKUP('[2]Report-Date'!$B$1,'[2]Local-Actual'!$BV$10:$CG$10,'[2]Local-Actual'!$BV23:$CG23)</f>
        <v>81764.45</v>
      </c>
      <c r="AC23" s="81">
        <f>+LOOKUP('[2]Report-Date'!$B$1,'[2]Local-Actual'!$CK$10:$CV$10,'[2]Local-Actual'!$CK23:$CV23)</f>
        <v>1580846.6266000001</v>
      </c>
      <c r="AD23" s="81">
        <f>+LOOKUP('[2]Report-Date'!$B$1,'[2]Local-Actual'!$CZ$10:$DK$10,'[2]Local-Actual'!$CZ23:$DK23)</f>
        <v>2738326.8654999998</v>
      </c>
      <c r="AE23" s="81"/>
      <c r="AF23" s="81">
        <f t="shared" si="2"/>
        <v>14192116.4</v>
      </c>
      <c r="AG23" s="81">
        <f t="shared" si="2"/>
        <v>12140126.4034</v>
      </c>
      <c r="AI23" s="81">
        <f t="shared" si="7"/>
        <v>14967959.380000001</v>
      </c>
      <c r="AJ23" s="81">
        <f t="shared" si="7"/>
        <v>14662394.1755</v>
      </c>
      <c r="AK23" s="81"/>
    </row>
    <row r="24" spans="1:37" s="262" customFormat="1">
      <c r="A24" s="261" t="s">
        <v>472</v>
      </c>
      <c r="B24" s="262" t="s">
        <v>381</v>
      </c>
      <c r="C24" s="81">
        <f>+LOOKUP('[2]Report-Date'!$B$1,'[2]Local-Plan'!$C$10:$N$10,'[2]Local-Plan'!$C24:$N24)</f>
        <v>1365570.1999999993</v>
      </c>
      <c r="D24" s="81">
        <f>+LOOKUP('[2]Report-Date'!$B$1,'[2]Local-Actual'!$C$10:$N$10,'[2]Local-Actual'!$C24:$N24)</f>
        <v>1578776.8000000007</v>
      </c>
      <c r="E24" s="140">
        <f t="shared" si="3"/>
        <v>115.6130091298127</v>
      </c>
      <c r="F24" s="16"/>
      <c r="G24" s="81">
        <f>+LOOKUP('[2]Report-Date'!$B$1,'[2]Local-Plan'!$Q$10:$AB$10,'[2]Local-Plan'!$Q24:$AB24)</f>
        <v>13247953.17</v>
      </c>
      <c r="H24" s="81">
        <f>+LOOKUP('[2]Report-Date'!$B$1,'[2]Local-Actual'!$Q$10:$AB$10,'[2]Local-Actual'!$Q24:$AB24)</f>
        <v>13616888.15</v>
      </c>
      <c r="I24" s="140">
        <f t="shared" si="4"/>
        <v>102.78484513996816</v>
      </c>
      <c r="J24" s="16"/>
      <c r="K24" s="81">
        <f>+LOOKUP('[2]Report-Date'!$B$1,'[2]Local-Plan'!$AE$10:$AP$10,'[2]Local-Plan'!$AE24:$AP24)</f>
        <v>2817200</v>
      </c>
      <c r="L24" s="81">
        <f>+LOOKUP('[2]Report-Date'!$B$1,'[2]Local-Actual'!$AE$10:$AP$10,'[2]Local-Actual'!$AE24:$AP24)</f>
        <v>2817200</v>
      </c>
      <c r="M24" s="140">
        <f t="shared" si="5"/>
        <v>100</v>
      </c>
      <c r="N24" s="263"/>
      <c r="O24" s="81">
        <f>+LOOKUP('[2]Report-Date'!$B$1,'[2]Local-Plan'!$AS$10:$BD$10,'[2]Local-Plan'!$AS24:$BD24)</f>
        <v>9134035.0999999996</v>
      </c>
      <c r="P24" s="81">
        <f>+LOOKUP('[2]Report-Date'!$B$1,'[2]Local-Actual'!$AS$10:$BD$10,'[2]Local-Actual'!$AS24:$BD24)</f>
        <v>9134035.0999999996</v>
      </c>
      <c r="Q24" s="140">
        <f t="shared" si="0"/>
        <v>100</v>
      </c>
      <c r="R24" s="81"/>
      <c r="S24" s="81">
        <f>+LOOKUP('[2]Report-Date'!$B$1,'[2]Local-Plan'!$BG$10:$BR$10,'[2]Local-Plan'!$BG24:$BR24)</f>
        <v>803679.55</v>
      </c>
      <c r="T24" s="81">
        <f>+LOOKUP('[2]Report-Date'!$B$1,'[2]Local-Actual'!$BG$10:$BR$10,'[2]Local-Actual'!$BG24:$BR24)</f>
        <v>803679.55200000003</v>
      </c>
      <c r="U24" s="140">
        <f t="shared" si="1"/>
        <v>100.0000002488554</v>
      </c>
      <c r="V24" s="81"/>
      <c r="W24" s="81">
        <f>LOOKUP('[2]Report-Date'!$B$1,[2]tovloruuleh!$C$3:$N$3,[2]tovloruuleh!$C17:$N17)</f>
        <v>0</v>
      </c>
      <c r="X24" s="81">
        <f>LOOKUP('[2]Report-Date'!$B$1,[2]tovloruuleh!$C$29:$N$29,[2]tovloruuleh!$C43:$N43)</f>
        <v>0</v>
      </c>
      <c r="Y24" s="140">
        <f t="shared" si="6"/>
        <v>0</v>
      </c>
      <c r="AA24" s="81">
        <f>+LOOKUP('[2]Report-Date'!$B$1,'[2]Local-Actual'!$BV$10:$CG$10,'[2]Local-Actual'!$BV24:$CG24)</f>
        <v>107327.4</v>
      </c>
      <c r="AB24" s="16"/>
      <c r="AC24" s="81">
        <f>+LOOKUP('[2]Report-Date'!$B$1,'[2]Local-Actual'!$CK$10:$CV$10,'[2]Local-Actual'!$CK24:$CV24)</f>
        <v>1618503.65</v>
      </c>
      <c r="AD24" s="81">
        <f>+LOOKUP('[2]Report-Date'!$B$1,'[2]Local-Actual'!$CZ$10:$DK$10,'[2]Local-Actual'!$CZ24:$DK24)</f>
        <v>3435236.8020000001</v>
      </c>
      <c r="AE24" s="81"/>
      <c r="AF24" s="81">
        <f t="shared" si="2"/>
        <v>13247953.17</v>
      </c>
      <c r="AG24" s="81">
        <f t="shared" si="2"/>
        <v>13616888.15</v>
      </c>
      <c r="AH24" s="16"/>
      <c r="AI24" s="81">
        <f t="shared" si="7"/>
        <v>14120484.85</v>
      </c>
      <c r="AJ24" s="81">
        <f t="shared" si="7"/>
        <v>14333691.452</v>
      </c>
      <c r="AK24" s="81"/>
    </row>
    <row r="25" spans="1:37">
      <c r="A25" s="259" t="s">
        <v>473</v>
      </c>
      <c r="B25" s="16" t="s">
        <v>382</v>
      </c>
      <c r="C25" s="81">
        <f>+LOOKUP('[2]Report-Date'!$B$1,'[2]Local-Plan'!$C$10:$N$10,'[2]Local-Plan'!$C25:$N25)</f>
        <v>1106055.9000000004</v>
      </c>
      <c r="D25" s="81">
        <f>+LOOKUP('[2]Report-Date'!$B$1,'[2]Local-Actual'!$C$10:$N$10,'[2]Local-Actual'!$C25:$N25)</f>
        <v>1151355.8000000007</v>
      </c>
      <c r="E25" s="140">
        <f t="shared" si="3"/>
        <v>104.09562482330237</v>
      </c>
      <c r="G25" s="81">
        <f>+LOOKUP('[2]Report-Date'!$B$1,'[2]Local-Plan'!$Q$10:$AB$10,'[2]Local-Plan'!$Q25:$AB25)</f>
        <v>12898591.1</v>
      </c>
      <c r="H25" s="81">
        <f>+LOOKUP('[2]Report-Date'!$B$1,'[2]Local-Actual'!$Q$10:$AB$10,'[2]Local-Actual'!$Q25:$AB25)</f>
        <v>10859668.267000001</v>
      </c>
      <c r="I25" s="140">
        <f t="shared" si="4"/>
        <v>84.192670213415795</v>
      </c>
      <c r="K25" s="81">
        <f>+LOOKUP('[2]Report-Date'!$B$1,'[2]Local-Plan'!$AE$10:$AP$10,'[2]Local-Plan'!$AE25:$AP25)</f>
        <v>2978200</v>
      </c>
      <c r="L25" s="81">
        <f>+LOOKUP('[2]Report-Date'!$B$1,'[2]Local-Actual'!$AE$10:$AP$10,'[2]Local-Actual'!$AE25:$AP25)</f>
        <v>2978200</v>
      </c>
      <c r="M25" s="140">
        <f t="shared" si="5"/>
        <v>100</v>
      </c>
      <c r="N25" s="260"/>
      <c r="O25" s="81">
        <f>+LOOKUP('[2]Report-Date'!$B$1,'[2]Local-Plan'!$AS$10:$BD$10,'[2]Local-Plan'!$AS25:$BD25)</f>
        <v>9017418.0999999996</v>
      </c>
      <c r="P25" s="81">
        <f>+LOOKUP('[2]Report-Date'!$B$1,'[2]Local-Actual'!$AS$10:$BD$10,'[2]Local-Actual'!$AS25:$BD25)</f>
        <v>9017418.0999999996</v>
      </c>
      <c r="Q25" s="140">
        <f t="shared" si="0"/>
        <v>100</v>
      </c>
      <c r="R25" s="81"/>
      <c r="S25" s="81">
        <f>+LOOKUP('[2]Report-Date'!$B$1,'[2]Local-Plan'!$BG$10:$BR$10,'[2]Local-Plan'!$BG25:$BR25)</f>
        <v>858583.67</v>
      </c>
      <c r="T25" s="81">
        <f>+LOOKUP('[2]Report-Date'!$B$1,'[2]Local-Actual'!$BG$10:$BR$10,'[2]Local-Actual'!$BG25:$BR25)</f>
        <v>858583.67099999997</v>
      </c>
      <c r="U25" s="140">
        <f t="shared" si="1"/>
        <v>100.00000011647087</v>
      </c>
      <c r="V25" s="81"/>
      <c r="W25" s="81">
        <f>LOOKUP('[2]Report-Date'!$B$1,[2]tovloruuleh!$C$3:$N$3,[2]tovloruuleh!$C18:$N18)</f>
        <v>0</v>
      </c>
      <c r="X25" s="81">
        <f>LOOKUP('[2]Report-Date'!$B$1,[2]tovloruuleh!$C$29:$N$29,[2]tovloruuleh!$C44:$N44)</f>
        <v>0</v>
      </c>
      <c r="Y25" s="140">
        <f t="shared" si="6"/>
        <v>0</v>
      </c>
      <c r="AA25" s="81">
        <f>+LOOKUP('[2]Report-Date'!$B$1,'[2]Local-Actual'!$BV$10:$CG$10,'[2]Local-Actual'!$BV25:$CG25)</f>
        <v>73850.8</v>
      </c>
      <c r="AC25" s="81">
        <f>+LOOKUP('[2]Report-Date'!$B$1,'[2]Local-Actual'!$CK$10:$CV$10,'[2]Local-Actual'!$CK25:$CV25)</f>
        <v>2339697.8089999999</v>
      </c>
      <c r="AD25" s="81">
        <f>+LOOKUP('[2]Report-Date'!$B$1,'[2]Local-Actual'!$CZ$10:$DK$10,'[2]Local-Actual'!$CZ25:$DK25)</f>
        <v>2297300.301</v>
      </c>
      <c r="AE25" s="81"/>
      <c r="AF25" s="81">
        <f t="shared" si="2"/>
        <v>12898591.1</v>
      </c>
      <c r="AG25" s="81">
        <f t="shared" si="2"/>
        <v>10859668.267000001</v>
      </c>
      <c r="AI25" s="81">
        <f t="shared" si="7"/>
        <v>13960257.67</v>
      </c>
      <c r="AJ25" s="81">
        <f t="shared" si="7"/>
        <v>14005557.571</v>
      </c>
      <c r="AK25" s="81"/>
    </row>
    <row r="26" spans="1:37">
      <c r="A26" s="259" t="s">
        <v>474</v>
      </c>
      <c r="B26" s="16" t="s">
        <v>383</v>
      </c>
      <c r="C26" s="81">
        <f>+LOOKUP('[2]Report-Date'!$B$1,'[2]Local-Plan'!$C$10:$N$10,'[2]Local-Plan'!$C26:$N26)</f>
        <v>1793799</v>
      </c>
      <c r="D26" s="81">
        <f>+LOOKUP('[2]Report-Date'!$B$1,'[2]Local-Actual'!$C$10:$N$10,'[2]Local-Actual'!$C26:$N26)</f>
        <v>1373618.3000000007</v>
      </c>
      <c r="E26" s="140">
        <f t="shared" si="3"/>
        <v>76.575931863046009</v>
      </c>
      <c r="G26" s="81">
        <f>+LOOKUP('[2]Report-Date'!$B$1,'[2]Local-Plan'!$Q$10:$AB$10,'[2]Local-Plan'!$Q26:$AB26)</f>
        <v>15380412.6</v>
      </c>
      <c r="H26" s="81">
        <f>+LOOKUP('[2]Report-Date'!$B$1,'[2]Local-Actual'!$Q$10:$AB$10,'[2]Local-Actual'!$Q26:$AB26)</f>
        <v>11114702.310000001</v>
      </c>
      <c r="I26" s="140">
        <f t="shared" si="4"/>
        <v>72.265306523701454</v>
      </c>
      <c r="K26" s="81">
        <f>+LOOKUP('[2]Report-Date'!$B$1,'[2]Local-Plan'!$AE$10:$AP$10,'[2]Local-Plan'!$AE26:$AP26)</f>
        <v>2801200</v>
      </c>
      <c r="L26" s="81">
        <f>+LOOKUP('[2]Report-Date'!$B$1,'[2]Local-Actual'!$AE$10:$AP$10,'[2]Local-Actual'!$AE26:$AP26)</f>
        <v>2801200</v>
      </c>
      <c r="M26" s="140">
        <f t="shared" si="5"/>
        <v>100</v>
      </c>
      <c r="N26" s="260"/>
      <c r="O26" s="81">
        <f>+LOOKUP('[2]Report-Date'!$B$1,'[2]Local-Plan'!$AS$10:$BD$10,'[2]Local-Plan'!$AS26:$BD26)</f>
        <v>8590781.1999999993</v>
      </c>
      <c r="P26" s="81">
        <f>+LOOKUP('[2]Report-Date'!$B$1,'[2]Local-Actual'!$AS$10:$BD$10,'[2]Local-Actual'!$AS26:$BD26)</f>
        <v>8590781.1999999993</v>
      </c>
      <c r="Q26" s="140">
        <f t="shared" si="0"/>
        <v>100</v>
      </c>
      <c r="R26" s="81"/>
      <c r="S26" s="81">
        <f>+LOOKUP('[2]Report-Date'!$B$1,'[2]Local-Plan'!$BG$10:$BR$10,'[2]Local-Plan'!$BG26:$BR26)</f>
        <v>933194.23</v>
      </c>
      <c r="T26" s="81">
        <f>+LOOKUP('[2]Report-Date'!$B$1,'[2]Local-Actual'!$BG$10:$BR$10,'[2]Local-Actual'!$BG26:$BR26)</f>
        <v>933194.228</v>
      </c>
      <c r="U26" s="140">
        <f t="shared" si="1"/>
        <v>99.999999785682348</v>
      </c>
      <c r="V26" s="81"/>
      <c r="W26" s="81">
        <f>LOOKUP('[2]Report-Date'!$B$1,[2]tovloruuleh!$C$3:$N$3,[2]tovloruuleh!$C19:$N19)</f>
        <v>0</v>
      </c>
      <c r="X26" s="81">
        <f>LOOKUP('[2]Report-Date'!$B$1,[2]tovloruuleh!$C$29:$N$29,[2]tovloruuleh!$C45:$N45)</f>
        <v>0</v>
      </c>
      <c r="Y26" s="140">
        <f t="shared" si="6"/>
        <v>0</v>
      </c>
      <c r="AA26" s="81">
        <f>+LOOKUP('[2]Report-Date'!$B$1,'[2]Local-Actual'!$BV$10:$CG$10,'[2]Local-Actual'!$BV26:$CG26)</f>
        <v>57479.64</v>
      </c>
      <c r="AC26" s="81">
        <f>+LOOKUP('[2]Report-Date'!$B$1,'[2]Local-Actual'!$CK$10:$CV$10,'[2]Local-Actual'!$CK26:$CV26)</f>
        <v>3302512.29</v>
      </c>
      <c r="AD26" s="81">
        <f>+LOOKUP('[2]Report-Date'!$B$1,'[2]Local-Actual'!$CZ$10:$DK$10,'[2]Local-Actual'!$CZ26:$DK26)</f>
        <v>11653531.698000001</v>
      </c>
      <c r="AE26" s="81"/>
      <c r="AF26" s="81">
        <f t="shared" si="2"/>
        <v>15380412.6</v>
      </c>
      <c r="AG26" s="81">
        <f t="shared" si="2"/>
        <v>11114702.310000001</v>
      </c>
      <c r="AI26" s="81">
        <f t="shared" si="7"/>
        <v>14118974.43</v>
      </c>
      <c r="AJ26" s="81">
        <f t="shared" si="7"/>
        <v>13698793.728</v>
      </c>
      <c r="AK26" s="81"/>
    </row>
    <row r="27" spans="1:37">
      <c r="A27" s="259" t="s">
        <v>475</v>
      </c>
      <c r="B27" s="16" t="s">
        <v>384</v>
      </c>
      <c r="C27" s="81">
        <f>+LOOKUP('[2]Report-Date'!$B$1,'[2]Local-Plan'!$C$10:$N$10,'[2]Local-Plan'!$C27:$N27)</f>
        <v>1361828</v>
      </c>
      <c r="D27" s="81">
        <f>+LOOKUP('[2]Report-Date'!$B$1,'[2]Local-Actual'!$C$10:$N$10,'[2]Local-Actual'!$C27:$N27)</f>
        <v>1292345.3000000007</v>
      </c>
      <c r="E27" s="140">
        <f t="shared" si="3"/>
        <v>94.897835850048665</v>
      </c>
      <c r="G27" s="81">
        <f>+LOOKUP('[2]Report-Date'!$B$1,'[2]Local-Plan'!$Q$10:$AB$10,'[2]Local-Plan'!$Q27:$AB27)</f>
        <v>18377816.5</v>
      </c>
      <c r="H27" s="81">
        <f>+LOOKUP('[2]Report-Date'!$B$1,'[2]Local-Actual'!$Q$10:$AB$10,'[2]Local-Actual'!$Q27:$AB27)</f>
        <v>15247008.890000001</v>
      </c>
      <c r="I27" s="140">
        <f t="shared" si="4"/>
        <v>82.964202466598792</v>
      </c>
      <c r="K27" s="81">
        <f>+LOOKUP('[2]Report-Date'!$B$1,'[2]Local-Plan'!$AE$10:$AP$10,'[2]Local-Plan'!$AE27:$AP27)</f>
        <v>5279200</v>
      </c>
      <c r="L27" s="81">
        <f>+LOOKUP('[2]Report-Date'!$B$1,'[2]Local-Actual'!$AE$10:$AP$10,'[2]Local-Actual'!$AE27:$AP27)</f>
        <v>5279200</v>
      </c>
      <c r="M27" s="140">
        <f t="shared" si="5"/>
        <v>100</v>
      </c>
      <c r="N27" s="260"/>
      <c r="O27" s="81">
        <f>+LOOKUP('[2]Report-Date'!$B$1,'[2]Local-Plan'!$AS$10:$BD$10,'[2]Local-Plan'!$AS27:$BD27)</f>
        <v>12637146.800000001</v>
      </c>
      <c r="P27" s="81">
        <f>+LOOKUP('[2]Report-Date'!$B$1,'[2]Local-Actual'!$AS$10:$BD$10,'[2]Local-Actual'!$AS27:$BD27)</f>
        <v>12637146.800000001</v>
      </c>
      <c r="Q27" s="140">
        <f t="shared" si="0"/>
        <v>100</v>
      </c>
      <c r="R27" s="81"/>
      <c r="S27" s="81">
        <f>+LOOKUP('[2]Report-Date'!$B$1,'[2]Local-Plan'!$BG$10:$BR$10,'[2]Local-Plan'!$BG27:$BR27)</f>
        <v>983518.56</v>
      </c>
      <c r="T27" s="81">
        <f>+LOOKUP('[2]Report-Date'!$B$1,'[2]Local-Actual'!$BG$10:$BR$10,'[2]Local-Actual'!$BG27:$BR27)</f>
        <v>983518.56400000001</v>
      </c>
      <c r="U27" s="140">
        <f t="shared" si="1"/>
        <v>100.00000040670305</v>
      </c>
      <c r="V27" s="81"/>
      <c r="W27" s="81">
        <f>LOOKUP('[2]Report-Date'!$B$1,[2]tovloruuleh!$C$3:$N$3,[2]tovloruuleh!$C20:$N20)</f>
        <v>0</v>
      </c>
      <c r="X27" s="81">
        <f>LOOKUP('[2]Report-Date'!$B$1,[2]tovloruuleh!$C$29:$N$29,[2]tovloruuleh!$C46:$N46)</f>
        <v>0</v>
      </c>
      <c r="Y27" s="140">
        <f t="shared" si="6"/>
        <v>0</v>
      </c>
      <c r="AA27" s="81">
        <f>+LOOKUP('[2]Report-Date'!$B$1,'[2]Local-Actual'!$BV$10:$CG$10,'[2]Local-Actual'!$BV27:$CG27)</f>
        <v>54340.1</v>
      </c>
      <c r="AC27" s="81">
        <f>+LOOKUP('[2]Report-Date'!$B$1,'[2]Local-Actual'!$CK$10:$CV$10,'[2]Local-Actual'!$CK27:$CV27)</f>
        <v>3589978.64</v>
      </c>
      <c r="AD27" s="81">
        <f>+LOOKUP('[2]Report-Date'!$B$1,'[2]Local-Actual'!$CZ$10:$DK$10,'[2]Local-Actual'!$CZ27:$DK27)</f>
        <v>14119078.804</v>
      </c>
      <c r="AE27" s="81"/>
      <c r="AF27" s="81">
        <f t="shared" si="2"/>
        <v>18377816.5</v>
      </c>
      <c r="AG27" s="81">
        <f t="shared" si="2"/>
        <v>15247008.890000001</v>
      </c>
      <c r="AI27" s="81">
        <f t="shared" si="7"/>
        <v>20261693.359999999</v>
      </c>
      <c r="AJ27" s="81">
        <f t="shared" si="7"/>
        <v>20192210.664000001</v>
      </c>
      <c r="AK27" s="81"/>
    </row>
    <row r="28" spans="1:37">
      <c r="A28" s="259" t="s">
        <v>476</v>
      </c>
      <c r="B28" s="16" t="s">
        <v>385</v>
      </c>
      <c r="C28" s="81">
        <f>+LOOKUP('[2]Report-Date'!$B$1,'[2]Local-Plan'!$C$10:$N$10,'[2]Local-Plan'!$C28:$N28)</f>
        <v>1535781.0999999996</v>
      </c>
      <c r="D28" s="81">
        <f>+LOOKUP('[2]Report-Date'!$B$1,'[2]Local-Actual'!$C$10:$N$10,'[2]Local-Actual'!$C28:$N28)</f>
        <v>1056222.6999999993</v>
      </c>
      <c r="E28" s="140">
        <f t="shared" si="3"/>
        <v>68.774299931155525</v>
      </c>
      <c r="G28" s="81">
        <f>+LOOKUP('[2]Report-Date'!$B$1,'[2]Local-Plan'!$Q$10:$AB$10,'[2]Local-Plan'!$Q28:$AB28)</f>
        <v>13061165.9</v>
      </c>
      <c r="H28" s="81">
        <f>+LOOKUP('[2]Report-Date'!$B$1,'[2]Local-Actual'!$Q$10:$AB$10,'[2]Local-Actual'!$Q28:$AB28)</f>
        <v>9737248.4000000004</v>
      </c>
      <c r="I28" s="140">
        <f t="shared" si="4"/>
        <v>74.551142482617109</v>
      </c>
      <c r="K28" s="81">
        <f>+LOOKUP('[2]Report-Date'!$B$1,'[2]Local-Plan'!$AE$10:$AP$10,'[2]Local-Plan'!$AE28:$AP28)</f>
        <v>2327600</v>
      </c>
      <c r="L28" s="81">
        <f>+LOOKUP('[2]Report-Date'!$B$1,'[2]Local-Actual'!$AE$10:$AP$10,'[2]Local-Actual'!$AE28:$AP28)</f>
        <v>2327600</v>
      </c>
      <c r="M28" s="140">
        <f t="shared" si="5"/>
        <v>100</v>
      </c>
      <c r="N28" s="260"/>
      <c r="O28" s="81">
        <f>+LOOKUP('[2]Report-Date'!$B$1,'[2]Local-Plan'!$AS$10:$BD$10,'[2]Local-Plan'!$AS28:$BD28)</f>
        <v>7107898.7999999998</v>
      </c>
      <c r="P28" s="81">
        <f>+LOOKUP('[2]Report-Date'!$B$1,'[2]Local-Actual'!$AS$10:$BD$10,'[2]Local-Actual'!$AS28:$BD28)</f>
        <v>7107898.7999999998</v>
      </c>
      <c r="Q28" s="140">
        <f t="shared" si="0"/>
        <v>100</v>
      </c>
      <c r="R28" s="81"/>
      <c r="S28" s="81">
        <f>+LOOKUP('[2]Report-Date'!$B$1,'[2]Local-Plan'!$BG$10:$BR$10,'[2]Local-Plan'!$BG28:$BR28)</f>
        <v>1095372.81</v>
      </c>
      <c r="T28" s="81">
        <f>+LOOKUP('[2]Report-Date'!$B$1,'[2]Local-Actual'!$BG$10:$BR$10,'[2]Local-Actual'!$BG28:$BR28)</f>
        <v>1095372.81</v>
      </c>
      <c r="U28" s="140">
        <f t="shared" si="1"/>
        <v>100</v>
      </c>
      <c r="V28" s="81"/>
      <c r="W28" s="81">
        <f>LOOKUP('[2]Report-Date'!$B$1,[2]tovloruuleh!$C$3:$N$3,[2]tovloruuleh!$C21:$N21)</f>
        <v>0</v>
      </c>
      <c r="X28" s="81">
        <f>LOOKUP('[2]Report-Date'!$B$1,[2]tovloruuleh!$C$29:$N$29,[2]tovloruuleh!$C47:$N47)</f>
        <v>0</v>
      </c>
      <c r="Y28" s="140">
        <f t="shared" si="6"/>
        <v>0</v>
      </c>
      <c r="AA28" s="81">
        <f>+LOOKUP('[2]Report-Date'!$B$1,'[2]Local-Actual'!$BV$10:$CG$10,'[2]Local-Actual'!$BV28:$CG28)</f>
        <v>21908</v>
      </c>
      <c r="AC28" s="81">
        <f>+LOOKUP('[2]Report-Date'!$B$1,'[2]Local-Actual'!$CK$10:$CV$10,'[2]Local-Actual'!$CK28:$CV28)</f>
        <v>1166321.5</v>
      </c>
      <c r="AD28" s="81">
        <f>+LOOKUP('[2]Report-Date'!$B$1,'[2]Local-Actual'!$CZ$10:$DK$10,'[2]Local-Actual'!$CZ28:$DK28)</f>
        <v>1748110.6</v>
      </c>
      <c r="AE28" s="81"/>
      <c r="AF28" s="81">
        <f t="shared" si="2"/>
        <v>13061165.9</v>
      </c>
      <c r="AG28" s="81">
        <f t="shared" si="2"/>
        <v>9737248.4000000004</v>
      </c>
      <c r="AI28" s="81">
        <f t="shared" si="7"/>
        <v>12066652.709999999</v>
      </c>
      <c r="AJ28" s="81">
        <f t="shared" si="7"/>
        <v>11587094.310000001</v>
      </c>
      <c r="AK28" s="81"/>
    </row>
    <row r="29" spans="1:37">
      <c r="A29" s="259" t="s">
        <v>477</v>
      </c>
      <c r="B29" s="16" t="s">
        <v>386</v>
      </c>
      <c r="C29" s="81">
        <f>+LOOKUP('[2]Report-Date'!$B$1,'[2]Local-Plan'!$C$10:$N$10,'[2]Local-Plan'!$C29:$N29)</f>
        <v>3333294.4000000004</v>
      </c>
      <c r="D29" s="81">
        <f>+LOOKUP('[2]Report-Date'!$B$1,'[2]Local-Actual'!$C$10:$N$10,'[2]Local-Actual'!$C29:$N29)</f>
        <v>3536588</v>
      </c>
      <c r="E29" s="140">
        <f t="shared" si="3"/>
        <v>106.09887923490946</v>
      </c>
      <c r="G29" s="81">
        <f>+LOOKUP('[2]Report-Date'!$B$1,'[2]Local-Plan'!$Q$10:$AB$10,'[2]Local-Plan'!$Q29:$AB29)</f>
        <v>11998696.9</v>
      </c>
      <c r="H29" s="81">
        <f>+LOOKUP('[2]Report-Date'!$B$1,'[2]Local-Actual'!$Q$10:$AB$10,'[2]Local-Actual'!$Q29:$AB29)</f>
        <v>9890300.7599999998</v>
      </c>
      <c r="I29" s="140">
        <f t="shared" si="4"/>
        <v>82.428124007366165</v>
      </c>
      <c r="K29" s="81">
        <f>+LOOKUP('[2]Report-Date'!$B$1,'[2]Local-Plan'!$AE$10:$AP$10,'[2]Local-Plan'!$AE29:$AP29)</f>
        <v>1164300</v>
      </c>
      <c r="L29" s="81">
        <f>+LOOKUP('[2]Report-Date'!$B$1,'[2]Local-Actual'!$AE$10:$AP$10,'[2]Local-Actual'!$AE29:$AP29)</f>
        <v>1164300</v>
      </c>
      <c r="M29" s="140">
        <f t="shared" si="5"/>
        <v>100</v>
      </c>
      <c r="N29" s="260"/>
      <c r="O29" s="81">
        <f>+LOOKUP('[2]Report-Date'!$B$1,'[2]Local-Plan'!$AS$10:$BD$10,'[2]Local-Plan'!$AS29:$BD29)</f>
        <v>7339666.7000000002</v>
      </c>
      <c r="P29" s="81">
        <f>+LOOKUP('[2]Report-Date'!$B$1,'[2]Local-Actual'!$AS$10:$BD$10,'[2]Local-Actual'!$AS29:$BD29)</f>
        <v>7339666.7000000002</v>
      </c>
      <c r="Q29" s="140">
        <f t="shared" si="0"/>
        <v>100</v>
      </c>
      <c r="R29" s="81"/>
      <c r="S29" s="81">
        <f>+LOOKUP('[2]Report-Date'!$B$1,'[2]Local-Plan'!$BG$10:$BR$10,'[2]Local-Plan'!$BG29:$BR29)</f>
        <v>724803.15</v>
      </c>
      <c r="T29" s="81">
        <f>+LOOKUP('[2]Report-Date'!$B$1,'[2]Local-Actual'!$BG$10:$BR$10,'[2]Local-Actual'!$BG29:$BR29)</f>
        <v>724803.15</v>
      </c>
      <c r="U29" s="140">
        <f t="shared" si="1"/>
        <v>100</v>
      </c>
      <c r="V29" s="81"/>
      <c r="W29" s="81">
        <f>LOOKUP('[2]Report-Date'!$B$1,[2]tovloruuleh!$C$3:$N$3,[2]tovloruuleh!$C22:$N22)</f>
        <v>0</v>
      </c>
      <c r="X29" s="81">
        <f>LOOKUP('[2]Report-Date'!$B$1,[2]tovloruuleh!$C$29:$N$29,[2]tovloruuleh!$C48:$N48)</f>
        <v>0</v>
      </c>
      <c r="Y29" s="140">
        <f t="shared" si="6"/>
        <v>0</v>
      </c>
      <c r="AA29" s="81">
        <f>+LOOKUP('[2]Report-Date'!$B$1,'[2]Local-Actual'!$BV$10:$CG$10,'[2]Local-Actual'!$BV29:$CG29)</f>
        <v>7834.8</v>
      </c>
      <c r="AC29" s="81">
        <f>+LOOKUP('[2]Report-Date'!$B$1,'[2]Local-Actual'!$CK$10:$CV$10,'[2]Local-Actual'!$CK29:$CV29)</f>
        <v>1156109.74</v>
      </c>
      <c r="AD29" s="81">
        <f>+LOOKUP('[2]Report-Date'!$B$1,'[2]Local-Actual'!$CZ$10:$DK$10,'[2]Local-Actual'!$CZ29:$DK29)</f>
        <v>1287613.8999999999</v>
      </c>
      <c r="AE29" s="81"/>
      <c r="AF29" s="81">
        <f t="shared" si="2"/>
        <v>11998696.9</v>
      </c>
      <c r="AG29" s="81">
        <f t="shared" si="2"/>
        <v>9890300.7599999998</v>
      </c>
      <c r="AI29" s="81">
        <f t="shared" si="7"/>
        <v>12562064.250000002</v>
      </c>
      <c r="AJ29" s="81">
        <f t="shared" si="7"/>
        <v>12765357.85</v>
      </c>
      <c r="AK29" s="81"/>
    </row>
    <row r="30" spans="1:37">
      <c r="A30" s="259" t="s">
        <v>478</v>
      </c>
      <c r="B30" s="16" t="s">
        <v>387</v>
      </c>
      <c r="C30" s="81">
        <f>+LOOKUP('[2]Report-Date'!$B$1,'[2]Local-Plan'!$C$10:$N$10,'[2]Local-Plan'!$C30:$N30)</f>
        <v>81407531.800000012</v>
      </c>
      <c r="D30" s="81">
        <f>+LOOKUP('[2]Report-Date'!$B$1,'[2]Local-Actual'!$C$10:$N$10,'[2]Local-Actual'!$C30:$N30)</f>
        <v>81936226.5</v>
      </c>
      <c r="E30" s="140">
        <f t="shared" si="3"/>
        <v>100.64944199671706</v>
      </c>
      <c r="G30" s="81">
        <f>+LOOKUP('[2]Report-Date'!$B$1,'[2]Local-Plan'!$Q$10:$AB$10,'[2]Local-Plan'!$Q30:$AB30)</f>
        <v>133068507</v>
      </c>
      <c r="H30" s="81">
        <f>+LOOKUP('[2]Report-Date'!$B$1,'[2]Local-Actual'!$Q$10:$AB$10,'[2]Local-Actual'!$Q30:$AB30)</f>
        <v>91270584.200000003</v>
      </c>
      <c r="I30" s="140">
        <f t="shared" si="4"/>
        <v>68.589169787559129</v>
      </c>
      <c r="K30" s="81">
        <f>+LOOKUP('[2]Report-Date'!$B$1,'[2]Local-Plan'!$AE$10:$AP$10,'[2]Local-Plan'!$AE30:$AP30)</f>
        <v>0</v>
      </c>
      <c r="L30" s="81">
        <f>+LOOKUP('[2]Report-Date'!$B$1,'[2]Local-Actual'!$AE$10:$AP$10,'[2]Local-Actual'!$AE30:$AP30)</f>
        <v>0</v>
      </c>
      <c r="M30" s="140">
        <f t="shared" si="5"/>
        <v>0</v>
      </c>
      <c r="N30" s="260"/>
      <c r="O30" s="81">
        <f>+LOOKUP('[2]Report-Date'!$B$1,'[2]Local-Plan'!$AS$10:$BD$10,'[2]Local-Plan'!$AS30:$BD30)</f>
        <v>57252493.799999997</v>
      </c>
      <c r="P30" s="81">
        <f>+LOOKUP('[2]Report-Date'!$B$1,'[2]Local-Actual'!$AS$10:$BD$10,'[2]Local-Actual'!$AS30:$BD30)</f>
        <v>57252493.799999997</v>
      </c>
      <c r="Q30" s="140">
        <f t="shared" si="0"/>
        <v>100</v>
      </c>
      <c r="R30" s="81"/>
      <c r="S30" s="81">
        <f>+LOOKUP('[2]Report-Date'!$B$1,'[2]Local-Plan'!$BG$10:$BR$10,'[2]Local-Plan'!$BG30:$BR30)</f>
        <v>3460563.3</v>
      </c>
      <c r="T30" s="81">
        <f>+LOOKUP('[2]Report-Date'!$B$1,'[2]Local-Actual'!$BG$10:$BR$10,'[2]Local-Actual'!$BG30:$BR30)</f>
        <v>3460563.2949999999</v>
      </c>
      <c r="U30" s="140">
        <f t="shared" si="1"/>
        <v>99.999999855514858</v>
      </c>
      <c r="V30" s="81"/>
      <c r="W30" s="81">
        <f>LOOKUP('[2]Report-Date'!$B$1,[2]tovloruuleh!$C$3:$N$3,[2]tovloruuleh!$C23:$N23)</f>
        <v>1500000</v>
      </c>
      <c r="X30" s="81">
        <f>LOOKUP('[2]Report-Date'!$B$1,[2]tovloruuleh!$C$29:$N$29,[2]tovloruuleh!$C49:$N49)</f>
        <v>1500000</v>
      </c>
      <c r="Y30" s="140">
        <f t="shared" si="6"/>
        <v>100</v>
      </c>
      <c r="AA30" s="81">
        <f>+LOOKUP('[2]Report-Date'!$B$1,'[2]Local-Actual'!$BV$10:$CG$10,'[2]Local-Actual'!$BV30:$CG30)</f>
        <v>480829.26</v>
      </c>
      <c r="AC30" s="81">
        <f>+LOOKUP('[2]Report-Date'!$B$1,'[2]Local-Actual'!$CK$10:$CV$10,'[2]Local-Actual'!$CK30:$CV30)</f>
        <v>40431600.399999999</v>
      </c>
      <c r="AD30" s="81">
        <f>+LOOKUP('[2]Report-Date'!$B$1,'[2]Local-Actual'!$CZ$10:$DK$10,'[2]Local-Actual'!$CZ30:$DK30)</f>
        <v>208284198.995</v>
      </c>
      <c r="AE30" s="81"/>
      <c r="AF30" s="81">
        <f t="shared" si="2"/>
        <v>134568507</v>
      </c>
      <c r="AG30" s="81">
        <f t="shared" si="2"/>
        <v>92770584.200000003</v>
      </c>
      <c r="AI30" s="81">
        <f t="shared" si="7"/>
        <v>142120588.90000004</v>
      </c>
      <c r="AJ30" s="81">
        <f t="shared" si="7"/>
        <v>142649283.595</v>
      </c>
      <c r="AK30" s="81"/>
    </row>
    <row r="31" spans="1:37">
      <c r="A31" s="259" t="s">
        <v>479</v>
      </c>
      <c r="B31" s="16" t="s">
        <v>388</v>
      </c>
      <c r="C31" s="81">
        <f>+LOOKUP('[2]Report-Date'!$B$1,'[2]Local-Plan'!$C$10:$N$10,'[2]Local-Plan'!$C31:$N31)</f>
        <v>4004771.3000000007</v>
      </c>
      <c r="D31" s="81">
        <f>+LOOKUP('[2]Report-Date'!$B$1,'[2]Local-Actual'!$C$10:$N$10,'[2]Local-Actual'!$C31:$N31)</f>
        <v>7730283.4409999996</v>
      </c>
      <c r="E31" s="140">
        <f t="shared" si="3"/>
        <v>193.02683878602502</v>
      </c>
      <c r="G31" s="81">
        <f>+LOOKUP('[2]Report-Date'!$B$1,'[2]Local-Plan'!$Q$10:$AB$10,'[2]Local-Plan'!$Q31:$AB31)</f>
        <v>10684250.49</v>
      </c>
      <c r="H31" s="81">
        <f>+LOOKUP('[2]Report-Date'!$B$1,'[2]Local-Actual'!$Q$10:$AB$10,'[2]Local-Actual'!$Q31:$AB31)</f>
        <v>9584850.9609999992</v>
      </c>
      <c r="I31" s="140">
        <f t="shared" si="4"/>
        <v>89.710092158275472</v>
      </c>
      <c r="K31" s="81">
        <f>+LOOKUP('[2]Report-Date'!$B$1,'[2]Local-Plan'!$AE$10:$AP$10,'[2]Local-Plan'!$AE31:$AP31)</f>
        <v>0</v>
      </c>
      <c r="L31" s="81">
        <f>+LOOKUP('[2]Report-Date'!$B$1,'[2]Local-Actual'!$AE$10:$AP$10,'[2]Local-Actual'!$AE31:$AP31)</f>
        <v>0</v>
      </c>
      <c r="M31" s="140">
        <f t="shared" si="5"/>
        <v>0</v>
      </c>
      <c r="N31" s="260"/>
      <c r="O31" s="81">
        <f>+LOOKUP('[2]Report-Date'!$B$1,'[2]Local-Plan'!$AS$10:$BD$10,'[2]Local-Plan'!$AS31:$BD31)</f>
        <v>6474801.0999999996</v>
      </c>
      <c r="P31" s="81">
        <f>+LOOKUP('[2]Report-Date'!$B$1,'[2]Local-Actual'!$AS$10:$BD$10,'[2]Local-Actual'!$AS31:$BD31)</f>
        <v>6474801.0999999996</v>
      </c>
      <c r="Q31" s="140">
        <f t="shared" si="0"/>
        <v>100</v>
      </c>
      <c r="R31" s="81"/>
      <c r="S31" s="81">
        <f>+LOOKUP('[2]Report-Date'!$B$1,'[2]Local-Plan'!$BG$10:$BR$10,'[2]Local-Plan'!$BG31:$BR31)</f>
        <v>789281.31</v>
      </c>
      <c r="T31" s="81">
        <f>+LOOKUP('[2]Report-Date'!$B$1,'[2]Local-Actual'!$BG$10:$BR$10,'[2]Local-Actual'!$BG31:$BR31)</f>
        <v>789281.30799999996</v>
      </c>
      <c r="U31" s="140">
        <f t="shared" si="1"/>
        <v>99.9999997466049</v>
      </c>
      <c r="V31" s="81"/>
      <c r="W31" s="81">
        <f>LOOKUP('[2]Report-Date'!$B$1,[2]tovloruuleh!$C$3:$N$3,[2]tovloruuleh!$C24:$N24)</f>
        <v>1500000</v>
      </c>
      <c r="X31" s="81">
        <f>LOOKUP('[2]Report-Date'!$B$1,[2]tovloruuleh!$C$29:$N$29,[2]tovloruuleh!$C50:$N50)</f>
        <v>1500000</v>
      </c>
      <c r="Y31" s="140">
        <f t="shared" si="6"/>
        <v>100</v>
      </c>
      <c r="AA31" s="81">
        <f>+LOOKUP('[2]Report-Date'!$B$1,'[2]Local-Actual'!$BV$10:$CG$10,'[2]Local-Actual'!$BV31:$CG31)</f>
        <v>24974.54</v>
      </c>
      <c r="AC31" s="81">
        <f>+LOOKUP('[2]Report-Date'!$B$1,'[2]Local-Actual'!$CK$10:$CV$10,'[2]Local-Actual'!$CK31:$CV31)</f>
        <v>1802443.267</v>
      </c>
      <c r="AD31" s="81">
        <f>+LOOKUP('[2]Report-Date'!$B$1,'[2]Local-Actual'!$CZ$10:$DK$10,'[2]Local-Actual'!$CZ31:$DK31)</f>
        <v>3625241.1290000002</v>
      </c>
      <c r="AE31" s="81"/>
      <c r="AF31" s="81">
        <f t="shared" si="2"/>
        <v>12184250.49</v>
      </c>
      <c r="AG31" s="81">
        <f t="shared" si="2"/>
        <v>11084850.960999999</v>
      </c>
      <c r="AI31" s="81">
        <f t="shared" si="7"/>
        <v>11268853.710000001</v>
      </c>
      <c r="AJ31" s="81">
        <f t="shared" si="7"/>
        <v>14994365.848999999</v>
      </c>
      <c r="AK31" s="81"/>
    </row>
    <row r="32" spans="1:37">
      <c r="A32" s="264" t="s">
        <v>480</v>
      </c>
      <c r="B32" s="37" t="s">
        <v>389</v>
      </c>
      <c r="C32" s="81">
        <f>+LOOKUP('[2]Report-Date'!$B$1,'[2]Local-Plan'!$C$10:$N$10,'[2]Local-Plan'!$C32:$N32)</f>
        <v>726705.10000000009</v>
      </c>
      <c r="D32" s="81">
        <f>+LOOKUP('[2]Report-Date'!$B$1,'[2]Local-Actual'!$C$10:$N$10,'[2]Local-Actual'!$C32:$N32)</f>
        <v>937123.00000000047</v>
      </c>
      <c r="E32" s="140">
        <f t="shared" si="3"/>
        <v>128.95506031263582</v>
      </c>
      <c r="G32" s="81">
        <f>+LOOKUP('[2]Report-Date'!$B$1,'[2]Local-Plan'!$Q$10:$AB$10,'[2]Local-Plan'!$Q32:$AB32)</f>
        <v>3649522.6</v>
      </c>
      <c r="H32" s="81">
        <f>+LOOKUP('[2]Report-Date'!$B$1,'[2]Local-Actual'!$Q$10:$AB$10,'[2]Local-Actual'!$Q32:$AB32)</f>
        <v>2223827.2999999998</v>
      </c>
      <c r="I32" s="140">
        <f t="shared" si="4"/>
        <v>60.934745273258471</v>
      </c>
      <c r="K32" s="81">
        <f>+LOOKUP('[2]Report-Date'!$B$1,'[2]Local-Plan'!$AE$10:$AP$10,'[2]Local-Plan'!$AE32:$AP32)</f>
        <v>293600</v>
      </c>
      <c r="L32" s="81">
        <f>+LOOKUP('[2]Report-Date'!$B$1,'[2]Local-Actual'!$AE$10:$AP$10,'[2]Local-Actual'!$AE32:$AP32)</f>
        <v>293600</v>
      </c>
      <c r="M32" s="140">
        <f t="shared" si="5"/>
        <v>100</v>
      </c>
      <c r="N32" s="265"/>
      <c r="O32" s="81">
        <f>+LOOKUP('[2]Report-Date'!$B$1,'[2]Local-Plan'!$AS$10:$BD$10,'[2]Local-Plan'!$AS32:$BD32)</f>
        <v>1590482.4</v>
      </c>
      <c r="P32" s="81">
        <f>+LOOKUP('[2]Report-Date'!$B$1,'[2]Local-Actual'!$AS$10:$BD$10,'[2]Local-Actual'!$AS32:$BD32)</f>
        <v>1590482.4</v>
      </c>
      <c r="Q32" s="265">
        <f>IF(O32=0,0,(P32/O32)*100)</f>
        <v>100</v>
      </c>
      <c r="R32" s="81"/>
      <c r="S32" s="81">
        <f>+LOOKUP('[2]Report-Date'!$B$1,'[2]Local-Plan'!$BG$10:$BR$10,'[2]Local-Plan'!$BG32:$BR32)</f>
        <v>641501.22</v>
      </c>
      <c r="T32" s="81">
        <f>+LOOKUP('[2]Report-Date'!$B$1,'[2]Local-Actual'!$BG$10:$BR$10,'[2]Local-Actual'!$BG32:$BR32)</f>
        <v>641501.223</v>
      </c>
      <c r="U32" s="140">
        <f t="shared" si="1"/>
        <v>100.00000046765305</v>
      </c>
      <c r="V32" s="81"/>
      <c r="W32" s="81">
        <f>LOOKUP('[2]Report-Date'!$B$1,[2]tovloruuleh!$C$3:$N$3,[2]tovloruuleh!$C25:$N25)</f>
        <v>0</v>
      </c>
      <c r="X32" s="81">
        <f>LOOKUP('[2]Report-Date'!$B$1,[2]tovloruuleh!$C$29:$N$29,[2]tovloruuleh!$C51:$N51)</f>
        <v>0</v>
      </c>
      <c r="Y32" s="140">
        <f t="shared" si="6"/>
        <v>0</v>
      </c>
      <c r="Z32" s="37"/>
      <c r="AA32" s="81">
        <f>+LOOKUP('[2]Report-Date'!$B$1,'[2]Local-Actual'!$BV$10:$CG$10,'[2]Local-Actual'!$BV32:$CG32)</f>
        <v>5910.3</v>
      </c>
      <c r="AC32" s="81">
        <f>+LOOKUP('[2]Report-Date'!$B$1,'[2]Local-Actual'!$CK$10:$CV$10,'[2]Local-Actual'!$CK32:$CV32)</f>
        <v>612511.4</v>
      </c>
      <c r="AD32" s="81">
        <f>+LOOKUP('[2]Report-Date'!$B$1,'[2]Local-Actual'!$CZ$10:$DK$10,'[2]Local-Actual'!$CZ32:$DK32)</f>
        <v>1546981.4029999999</v>
      </c>
      <c r="AE32" s="129"/>
      <c r="AF32" s="81">
        <f t="shared" si="2"/>
        <v>3649522.6</v>
      </c>
      <c r="AG32" s="81">
        <f t="shared" si="2"/>
        <v>2223827.2999999998</v>
      </c>
      <c r="AI32" s="81">
        <f t="shared" si="7"/>
        <v>3252288.7199999997</v>
      </c>
      <c r="AJ32" s="81">
        <f t="shared" si="7"/>
        <v>3462706.6230000006</v>
      </c>
      <c r="AK32" s="81"/>
    </row>
    <row r="33" spans="1:36" ht="13.5" thickBot="1">
      <c r="A33" s="266"/>
      <c r="B33" s="276" t="s">
        <v>481</v>
      </c>
      <c r="C33" s="267">
        <f>SUM(C11:C32)</f>
        <v>133597264.30000003</v>
      </c>
      <c r="D33" s="267">
        <f>SUM(D11:D32)</f>
        <v>131171751.56350002</v>
      </c>
      <c r="E33" s="268">
        <f>IF(C33=0,0,(D33/C33)*100)</f>
        <v>98.184459278257833</v>
      </c>
      <c r="F33" s="269"/>
      <c r="G33" s="267">
        <f>SUM(G11:G32)</f>
        <v>393792698.33000004</v>
      </c>
      <c r="H33" s="267">
        <f>SUM(H11:H32)</f>
        <v>305793125.04040003</v>
      </c>
      <c r="I33" s="268">
        <f>IF(G33=0,0,(H33/G33)*100)</f>
        <v>77.653325299633664</v>
      </c>
      <c r="J33" s="270"/>
      <c r="K33" s="267">
        <f>SUM(K11:K32)</f>
        <v>44543000</v>
      </c>
      <c r="L33" s="267">
        <f>SUM(L11:L32)</f>
        <v>44543000</v>
      </c>
      <c r="M33" s="268">
        <f>IF(K33=0,0,(L33/K33)*100)</f>
        <v>100</v>
      </c>
      <c r="N33" s="268"/>
      <c r="O33" s="267">
        <f>SUM(O11:O32)</f>
        <v>215367115.30000001</v>
      </c>
      <c r="P33" s="267">
        <f>SUM(P11:P32)</f>
        <v>215367115.30000001</v>
      </c>
      <c r="Q33" s="268">
        <f>IF(O33=0,0,(P33/O33)*100)</f>
        <v>100</v>
      </c>
      <c r="R33" s="267"/>
      <c r="S33" s="267">
        <f>SUM(S11:S32)</f>
        <v>22891543.5</v>
      </c>
      <c r="T33" s="267">
        <f>SUM(T11:T32)</f>
        <v>22891543.498999994</v>
      </c>
      <c r="U33" s="268">
        <f>IF(S33=0,0,(T33/S33)*100)</f>
        <v>99.999999995631555</v>
      </c>
      <c r="V33" s="267"/>
      <c r="W33" s="267">
        <f>SUM(W11:W32)</f>
        <v>7960000</v>
      </c>
      <c r="X33" s="267">
        <f>SUM(X11:X32)</f>
        <v>3400000</v>
      </c>
      <c r="Y33" s="268">
        <f>IF(W33=0,0,(X33/W33)*100)</f>
        <v>42.713567839195981</v>
      </c>
      <c r="Z33" s="270"/>
      <c r="AA33" s="267">
        <f>SUM(AA11:AA32)</f>
        <v>1234713.0000000002</v>
      </c>
      <c r="AB33" s="270"/>
      <c r="AC33" s="267">
        <f>SUM(AC11:AC32)</f>
        <v>80605857.605600014</v>
      </c>
      <c r="AD33" s="267">
        <f>SUM(AD11:AD32)</f>
        <v>279762748.84250003</v>
      </c>
      <c r="AE33" s="62"/>
      <c r="AF33" s="200">
        <f t="shared" ref="AF33:AJ33" si="8">SUM(AF11:AF32)</f>
        <v>401752698.33000004</v>
      </c>
      <c r="AG33" s="200">
        <f t="shared" si="8"/>
        <v>309193125.04040003</v>
      </c>
      <c r="AI33" s="200">
        <f>SUM(AI11:AI32)</f>
        <v>416398923.10000008</v>
      </c>
      <c r="AJ33" s="200">
        <f t="shared" si="8"/>
        <v>413973410.36250007</v>
      </c>
    </row>
    <row r="34" spans="1:36">
      <c r="B34" s="271"/>
      <c r="G34" s="81"/>
      <c r="H34" s="81"/>
      <c r="K34" s="81"/>
      <c r="L34" s="81"/>
      <c r="AF34" s="183">
        <f>AF33-'[2]Eco-Report-diff '!Y103</f>
        <v>0</v>
      </c>
      <c r="AG34" s="183">
        <f>AG33-'[2]Eco-Report-diff '!Z103</f>
        <v>0</v>
      </c>
      <c r="AH34" s="183"/>
      <c r="AI34" s="183">
        <f>AI33-'[2]Eco-Report-diff '!Y15</f>
        <v>0</v>
      </c>
      <c r="AJ34" s="183">
        <f>AJ33-'[2]Eco-Report-diff '!Z15</f>
        <v>0</v>
      </c>
    </row>
    <row r="35" spans="1:36" ht="12.75" hidden="1" customHeight="1">
      <c r="B35" s="272"/>
      <c r="C35" s="272" t="s">
        <v>482</v>
      </c>
      <c r="G35" s="81"/>
      <c r="H35" s="81"/>
      <c r="K35" s="81">
        <f t="shared" ref="K35:K36" si="9">+K34+C34</f>
        <v>0</v>
      </c>
      <c r="AH35" s="181"/>
      <c r="AI35" s="181"/>
    </row>
    <row r="36" spans="1:36" ht="12.75" hidden="1" customHeight="1">
      <c r="G36" s="81"/>
      <c r="H36" s="81"/>
      <c r="K36" s="81" t="e">
        <f t="shared" si="9"/>
        <v>#VALUE!</v>
      </c>
      <c r="AH36" s="181"/>
      <c r="AI36" s="181"/>
    </row>
    <row r="37" spans="1:36" s="273" customFormat="1">
      <c r="C37" s="274">
        <f>+C33+K33</f>
        <v>178140264.30000001</v>
      </c>
      <c r="D37" s="274">
        <f>+D33+L33</f>
        <v>175714751.56350002</v>
      </c>
      <c r="E37" s="274"/>
      <c r="F37" s="274"/>
      <c r="G37" s="81"/>
      <c r="H37" s="81"/>
      <c r="K37" s="81"/>
      <c r="L37" s="81"/>
      <c r="M37" s="140"/>
      <c r="N37" s="260"/>
      <c r="O37" s="81"/>
      <c r="P37" s="81"/>
      <c r="Q37" s="81"/>
      <c r="R37" s="81"/>
      <c r="S37" s="81"/>
      <c r="T37" s="81"/>
      <c r="U37" s="81"/>
      <c r="V37" s="81"/>
      <c r="W37" s="81"/>
      <c r="X37" s="81"/>
      <c r="AF37" s="274"/>
    </row>
    <row r="38" spans="1:36">
      <c r="C38" s="81"/>
      <c r="D38" s="81"/>
      <c r="G38" s="81"/>
      <c r="H38" s="81"/>
      <c r="K38" s="81"/>
      <c r="L38" s="81"/>
    </row>
    <row r="39" spans="1:36" ht="21" customHeight="1">
      <c r="A39" s="299" t="s">
        <v>393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F39" s="81"/>
    </row>
    <row r="40" spans="1:36">
      <c r="C40" s="81"/>
      <c r="D40" s="43"/>
      <c r="E40" s="43"/>
    </row>
    <row r="41" spans="1:36">
      <c r="O41" s="237"/>
      <c r="P41" s="237"/>
      <c r="Q41" s="237"/>
      <c r="R41" s="237"/>
      <c r="S41" s="237"/>
      <c r="T41" s="237"/>
      <c r="U41" s="237"/>
      <c r="V41" s="237"/>
      <c r="W41" s="237"/>
    </row>
    <row r="42" spans="1:36" ht="14.25" customHeight="1"/>
    <row r="63" spans="5:7">
      <c r="E63" s="140"/>
      <c r="G63" s="81"/>
    </row>
  </sheetData>
  <mergeCells count="11">
    <mergeCell ref="AA7:AA9"/>
    <mergeCell ref="AC7:AD7"/>
    <mergeCell ref="AC8:AC9"/>
    <mergeCell ref="AD8:AD9"/>
    <mergeCell ref="A39:AD39"/>
    <mergeCell ref="C7:E7"/>
    <mergeCell ref="G7:I7"/>
    <mergeCell ref="K7:M7"/>
    <mergeCell ref="O7:Q7"/>
    <mergeCell ref="S7:U7"/>
    <mergeCell ref="W7:Y7"/>
  </mergeCells>
  <printOptions horizontalCentered="1"/>
  <pageMargins left="0.25" right="0.17" top="0.5" bottom="0.59" header="0.5" footer="0.45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Eco-Report-diff </vt:lpstr>
      <vt:lpstr>portpolio</vt:lpstr>
      <vt:lpstr>Exp-Func.</vt:lpstr>
      <vt:lpstr>Local-Report</vt:lpstr>
      <vt:lpstr>'Eco-Report-diff '!Print_Area</vt:lpstr>
      <vt:lpstr>'Exp-Func.'!Print_Area</vt:lpstr>
      <vt:lpstr>'Local-Report'!Print_Area</vt:lpstr>
      <vt:lpstr>portpolio!Print_Area</vt:lpstr>
      <vt:lpstr>'Eco-Report-diff '!Print_Titles</vt:lpstr>
      <vt:lpstr>portpolio!Print_Titles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mof0006106</dc:creator>
  <cp:lastModifiedBy>Эрдэнэбадрах Лхагвадорж</cp:lastModifiedBy>
  <cp:lastPrinted>2013-04-09T00:50:11Z</cp:lastPrinted>
  <dcterms:created xsi:type="dcterms:W3CDTF">2013-04-07T17:18:43Z</dcterms:created>
  <dcterms:modified xsi:type="dcterms:W3CDTF">2013-04-09T00:52:10Z</dcterms:modified>
</cp:coreProperties>
</file>